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0" yWindow="0" windowWidth="17490" windowHeight="7755" firstSheet="7" activeTab="7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خاتمه" sheetId="4" r:id="rId7"/>
    <sheet name="هزینه های پشتیبانی" sheetId="6" r:id="rId8"/>
  </sheets>
  <definedNames>
    <definedName name="_xlnm.Print_Area" localSheetId="1">' روکش برآورد '!$A$1:$F$16</definedName>
    <definedName name="_xlnm.Print_Area" localSheetId="5">'فنی کارگاهی'!$A$1:$E$9</definedName>
    <definedName name="_xlnm.Print_Area" localSheetId="6">'نظارت خاتمه'!$A$1:$F$20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محاسبات'!$A$1:$F$20</definedName>
    <definedName name="_xlnm.Print_Area" localSheetId="7">'هزینه های پشتیبانی'!$A$1:$F$12</definedName>
    <definedName name="_xlnm.Print_Titles" localSheetId="6">'نظارت خاتمه'!$3:$4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'!$A$1:$F$16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خاتمه'!$A$2:$F$20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محاسبات'!$A$1:$F$20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خاتمه'!$3:$4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'!$A$1:$F$16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خاتمه'!$A$2:$F$20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محاسبات'!$A$1:$F$20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خاتمه'!$3:$4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'!$A$1:$F$16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خاتمه'!$A$2:$F$20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محاسبات'!$A$1:$F$20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خاتمه'!$3:$4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9" l="1"/>
  <c r="F4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2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1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4" i="9" s="1"/>
  <c r="F54" i="1" l="1"/>
  <c r="F9" i="9" s="1"/>
  <c r="F13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10" i="9" l="1"/>
  <c r="F15" i="9" s="1"/>
  <c r="F16" i="9" s="1"/>
</calcChain>
</file>

<file path=xl/sharedStrings.xml><?xml version="1.0" encoding="utf-8"?>
<sst xmlns="http://schemas.openxmlformats.org/spreadsheetml/2006/main" count="462" uniqueCount="304">
  <si>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</si>
  <si>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</si>
  <si>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</si>
  <si>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</si>
  <si>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</si>
  <si>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</si>
  <si>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</si>
  <si>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</si>
  <si>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</si>
  <si>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</si>
  <si>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</si>
  <si>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</si>
  <si>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</si>
  <si>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</si>
  <si>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</si>
  <si>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</si>
  <si>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</si>
  <si>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</si>
  <si>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</si>
  <si>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</si>
  <si>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</si>
  <si>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</si>
  <si>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</si>
  <si>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</si>
  <si>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</si>
  <si>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</si>
  <si>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</si>
  <si>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</si>
  <si>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</si>
  <si>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</si>
  <si>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</si>
  <si>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</si>
  <si>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</si>
  <si>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</si>
  <si>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</si>
  <si>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</si>
  <si>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</si>
  <si>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</si>
  <si>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</si>
  <si>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</si>
  <si>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</si>
  <si>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</si>
  <si>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</si>
  <si>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</si>
  <si>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</si>
  <si>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</si>
  <si>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</si>
  <si>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</si>
  <si>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</si>
  <si>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</si>
  <si>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</si>
  <si>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</si>
  <si>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</si>
  <si>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</si>
  <si>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</si>
  <si>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</si>
  <si>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</si>
  <si>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</si>
  <si>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</si>
  <si>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</si>
  <si>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</si>
  <si>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</si>
  <si>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</si>
  <si>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</si>
  <si>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</si>
  <si>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</si>
  <si>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</si>
  <si>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</si>
  <si>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</si>
  <si>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</si>
  <si>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</si>
  <si>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</si>
  <si>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</si>
  <si>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</si>
  <si>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</si>
  <si>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</si>
  <si>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</si>
  <si>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</si>
  <si>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</si>
  <si>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</si>
  <si>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</si>
  <si>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</si>
  <si>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</si>
  <si>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</si>
  <si>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</si>
  <si>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</si>
  <si>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</si>
  <si>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</si>
  <si>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</si>
  <si>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</si>
  <si>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</si>
  <si>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</si>
  <si>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</si>
  <si>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</si>
  <si>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</si>
  <si>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</si>
  <si>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</si>
  <si>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</si>
  <si>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</si>
  <si>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</si>
  <si>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</si>
  <si>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</si>
  <si>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</si>
  <si>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</si>
  <si>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</si>
  <si>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</si>
  <si>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</si>
  <si>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</si>
  <si>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</si>
  <si>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</si>
  <si>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</si>
  <si>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</si>
  <si>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</si>
  <si>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</si>
  <si>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</si>
  <si>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</si>
  <si>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</si>
  <si>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</si>
  <si>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</si>
  <si>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</si>
  <si>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</si>
  <si>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</si>
  <si>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</si>
  <si>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</si>
  <si>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</si>
  <si>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</si>
  <si>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</si>
  <si>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</si>
  <si>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</si>
  <si>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</si>
  <si>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</si>
  <si>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</si>
  <si>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</si>
  <si>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</si>
  <si>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</si>
  <si>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</si>
  <si>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</si>
  <si>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</si>
  <si>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</si>
  <si>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</si>
  <si>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</si>
  <si>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</si>
  <si>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</si>
  <si>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</si>
  <si>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</si>
  <si>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</si>
  <si>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</si>
  <si>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</si>
  <si>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</si>
  <si>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</si>
  <si>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</si>
  <si>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</si>
  <si>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</si>
  <si>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</si>
  <si>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</si>
  <si>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</si>
  <si>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</si>
  <si>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</si>
  <si>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</si>
  <si>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</si>
  <si>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</si>
  <si>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</si>
  <si>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</si>
  <si>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</si>
  <si>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</si>
  <si>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</si>
  <si>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</si>
  <si>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</si>
  <si>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</si>
  <si>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</si>
  <si>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</si>
  <si>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</si>
  <si>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</si>
  <si>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</si>
  <si>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</si>
  <si>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</si>
  <si>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</si>
  <si>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</si>
  <si>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</si>
  <si>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</si>
  <si>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</si>
  <si>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</si>
  <si>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</si>
  <si>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</si>
  <si>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</si>
  <si>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</si>
  <si>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</si>
  <si>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</si>
  <si>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</si>
  <si>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</si>
  <si>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</si>
  <si>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</si>
  <si>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</si>
  <si>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</si>
  <si>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</si>
  <si>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</si>
  <si>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</si>
  <si>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</si>
  <si>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</si>
  <si>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</si>
  <si>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</si>
  <si>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</si>
  <si>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</si>
  <si>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</si>
  <si>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</si>
  <si>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</si>
  <si>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</si>
  <si>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</si>
  <si>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</si>
  <si>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</si>
  <si>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</si>
  <si>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</si>
  <si>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</si>
  <si>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</si>
  <si>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</si>
  <si>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</si>
  <si>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</si>
  <si>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</si>
  <si>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</si>
  <si>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</si>
  <si>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</si>
  <si>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</si>
  <si>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</si>
  <si>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</si>
  <si>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</si>
  <si>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</si>
  <si>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</si>
  <si>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</si>
  <si>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</si>
  <si>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</si>
  <si>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</si>
  <si>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</si>
  <si>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</si>
  <si>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</si>
  <si>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</si>
  <si>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</si>
  <si>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</si>
  <si>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</si>
  <si>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</si>
  <si>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</si>
  <si>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</si>
  <si>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</si>
  <si>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</si>
  <si>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</si>
  <si>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</si>
  <si>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</si>
  <si>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</si>
  <si>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</si>
  <si>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</si>
  <si>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</si>
  <si>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</si>
  <si>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</si>
  <si>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</si>
  <si>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</si>
  <si>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</si>
  <si>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</si>
  <si>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</si>
  <si>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</si>
  <si>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</si>
  <si>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</si>
  <si>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</si>
  <si>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</si>
  <si>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</si>
  <si>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</si>
  <si>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</si>
  <si>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</si>
  <si>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</si>
  <si>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</si>
  <si>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</si>
  <si>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</si>
  <si>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</si>
  <si>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</si>
  <si>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</si>
  <si>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</si>
  <si>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</si>
  <si>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</si>
  <si>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</si>
  <si>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</si>
  <si>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</si>
  <si>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</si>
  <si>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</si>
  <si>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</si>
  <si>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</si>
  <si>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</si>
  <si>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</si>
  <si>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1402" </t>
    </r>
  </si>
  <si>
    <t>بند 1-3-16</t>
  </si>
  <si>
    <t>مبلغ برآورد به‌روز شده فصول مرتبط با تجهیزات (تبصره 1، جدول شمار 1-2)</t>
  </si>
  <si>
    <t>مبلغ برآورد به‌روز شده فصول کارهای فولادی و فولادی سنگین در صورت ساخت در کارخانه</t>
  </si>
  <si>
    <t>مبلغ برآورد به‌روز شده فصول مرتبط با تجهیزات رشته انتقال و توزیع آب روستایی (تبصره 2)</t>
  </si>
  <si>
    <t>مبلغ برآورد به‌روز شده فصل "حمل" یا "حمل و نقل" (تبصره 3)</t>
  </si>
  <si>
    <t>مبلغ برآورد به‌روز شده فصول 6 و 7 فهرست بهای واحد پایه رشته آبیاری تحت فشار و تمام فصول فهارس بهاي واحد پایه رشته تاسیسات مکانیکی و تاسیسات برقی (تبصره 4)</t>
  </si>
  <si>
    <t>مبلغ برآورد به‌روز شده فصل 15 فهرست راه، راه آهن و باند فرودگاه و راهداری (تبصره 5)</t>
  </si>
  <si>
    <r>
      <t xml:space="preserve">مبلغ برآورد به‌روز شده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(تبصره 5)</t>
    </r>
  </si>
  <si>
    <t>مدت زمان باقی مانده از پیمان (متناسب با پیشرفت ریالی)</t>
  </si>
  <si>
    <t>مدت اولیه پیمان پیمانکار (T)</t>
  </si>
  <si>
    <t>درصد پیشرفت ریالی پیمان پیمانکار</t>
  </si>
  <si>
    <t>طبق بند 1-3-16</t>
  </si>
  <si>
    <t>در صورت عدم نیاز به انجام هر یک از ردیف‌های این فصل، بهای نظارت ردیف مربوط صفر لحاظ شود.</t>
  </si>
  <si>
    <t>مبلغ برآورد خرید تجهیزات خاص (فهارس ذکر نشده در تبصره‌های بند 1-2-7-5)</t>
  </si>
  <si>
    <t>ضریب کاهشی تجهیزات خاص (مطابق با الگوی بند 1-2-7-5 و توافق طرفین)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</si>
  <si>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</si>
  <si>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</si>
  <si>
    <t>مبلغ برآورد به‌روز شده اجراي کل کار (با اعمال شاخص‌های تعدیل سه ماهه چهارم سال 1402)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</si>
</sst>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_);\(#,##0.00\)"/>
    <numFmt numFmtId="171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4" fillId="14" borderId="45" xfId="0" applyFont="1" applyFill="1" applyBorder="1" applyAlignment="1">
      <alignment horizontal="center" vertical="center" wrapText="1"/>
    </xf>
    <xf numFmtId="37" fontId="14" fillId="14" borderId="43" xfId="0" applyNumberFormat="1" applyFont="1" applyFill="1" applyBorder="1" applyAlignment="1">
      <alignment horizontal="center" vertical="center"/>
    </xf>
    <xf numFmtId="9" fontId="14" fillId="14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1" fontId="14" fillId="12" borderId="7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11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15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1"/>
  <sheetViews>
    <sheetView rightToLeft="1" view="pageBreakPreview" topLeftCell="A10" zoomScale="80" zoomScaleNormal="100" zoomScaleSheetLayoutView="80" workbookViewId="0">
      <selection activeCell="F18" sqref="F18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58.5703125" style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6" t="s">
        <v>302</v>
      </c>
      <c r="B1" s="316"/>
      <c r="C1" s="316"/>
      <c r="D1" s="316"/>
      <c r="E1" s="316"/>
      <c r="F1" s="316"/>
      <c r="G1" s="4"/>
      <c r="H1" s="4"/>
      <c r="I1" s="4"/>
    </row>
    <row r="2" spans="1:9" ht="35.1" customHeight="1" thickBot="1" x14ac:dyDescent="0.5">
      <c r="A2" s="316"/>
      <c r="B2" s="316"/>
      <c r="C2" s="316"/>
      <c r="D2" s="316"/>
      <c r="E2" s="316"/>
      <c r="F2" s="316"/>
      <c r="G2" s="4"/>
      <c r="H2" s="4"/>
      <c r="I2" s="4"/>
    </row>
    <row r="3" spans="1:9" ht="35.1" customHeight="1" x14ac:dyDescent="0.45">
      <c r="A3" s="317" t="s">
        <v>268</v>
      </c>
      <c r="B3" s="318"/>
      <c r="C3" s="319"/>
      <c r="D3" s="319"/>
      <c r="E3" s="320"/>
      <c r="F3" s="321"/>
      <c r="G3" s="6"/>
      <c r="H3" s="6"/>
      <c r="I3" s="7"/>
    </row>
    <row r="4" spans="1:9" ht="35.1" customHeight="1" x14ac:dyDescent="0.45">
      <c r="A4" s="50">
        <v>1</v>
      </c>
      <c r="B4" s="322" t="s">
        <v>303</v>
      </c>
      <c r="C4" s="323"/>
      <c r="D4" s="323"/>
      <c r="E4" s="324"/>
      <c r="F4" s="44">
        <v>353000000000</v>
      </c>
      <c r="G4" s="42" t="s">
        <v>286</v>
      </c>
      <c r="H4" s="6"/>
      <c r="I4" s="7"/>
    </row>
    <row r="5" spans="1:9" ht="35.1" customHeight="1" x14ac:dyDescent="0.45">
      <c r="A5" s="51">
        <v>2</v>
      </c>
      <c r="B5" s="325" t="s">
        <v>287</v>
      </c>
      <c r="C5" s="326"/>
      <c r="D5" s="326"/>
      <c r="E5" s="327"/>
      <c r="F5" s="45">
        <v>55000000000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22" t="s">
        <v>288</v>
      </c>
      <c r="C6" s="323"/>
      <c r="D6" s="323"/>
      <c r="E6" s="324"/>
      <c r="F6" s="44">
        <v>0</v>
      </c>
      <c r="G6" s="42" t="s">
        <v>267</v>
      </c>
      <c r="H6" s="6"/>
      <c r="I6" s="7"/>
    </row>
    <row r="7" spans="1:9" ht="35.1" customHeight="1" x14ac:dyDescent="0.45">
      <c r="A7" s="51">
        <v>4</v>
      </c>
      <c r="B7" s="325" t="s">
        <v>289</v>
      </c>
      <c r="C7" s="326"/>
      <c r="D7" s="326"/>
      <c r="E7" s="327"/>
      <c r="F7" s="45">
        <v>0</v>
      </c>
      <c r="G7" s="42" t="s">
        <v>265</v>
      </c>
      <c r="H7" s="6"/>
      <c r="I7" s="7"/>
    </row>
    <row r="8" spans="1:9" ht="35.1" customHeight="1" x14ac:dyDescent="0.45">
      <c r="A8" s="50">
        <v>5</v>
      </c>
      <c r="B8" s="322" t="s">
        <v>290</v>
      </c>
      <c r="C8" s="323"/>
      <c r="D8" s="323"/>
      <c r="E8" s="324"/>
      <c r="F8" s="44">
        <v>55000000000</v>
      </c>
      <c r="G8" s="42" t="s">
        <v>265</v>
      </c>
      <c r="H8" s="6"/>
      <c r="I8" s="7"/>
    </row>
    <row r="9" spans="1:9" ht="52.5" customHeight="1" x14ac:dyDescent="0.45">
      <c r="A9" s="51">
        <v>6</v>
      </c>
      <c r="B9" s="325" t="s">
        <v>291</v>
      </c>
      <c r="C9" s="326"/>
      <c r="D9" s="326"/>
      <c r="E9" s="327"/>
      <c r="F9" s="45">
        <v>0</v>
      </c>
      <c r="G9" s="42" t="s">
        <v>265</v>
      </c>
      <c r="H9" s="6"/>
      <c r="I9" s="7"/>
    </row>
    <row r="10" spans="1:9" ht="35.1" customHeight="1" x14ac:dyDescent="0.45">
      <c r="A10" s="50">
        <v>7</v>
      </c>
      <c r="B10" s="322" t="s">
        <v>292</v>
      </c>
      <c r="C10" s="323"/>
      <c r="D10" s="323"/>
      <c r="E10" s="324"/>
      <c r="F10" s="44">
        <v>30000000000</v>
      </c>
      <c r="G10" s="42" t="s">
        <v>265</v>
      </c>
      <c r="H10" s="6"/>
      <c r="I10" s="7"/>
    </row>
    <row r="11" spans="1:9" ht="49.5" customHeight="1" x14ac:dyDescent="0.45">
      <c r="A11" s="51">
        <v>8</v>
      </c>
      <c r="B11" s="325" t="s">
        <v>293</v>
      </c>
      <c r="C11" s="326"/>
      <c r="D11" s="326"/>
      <c r="E11" s="327"/>
      <c r="F11" s="45">
        <v>0</v>
      </c>
      <c r="G11" s="42" t="s">
        <v>265</v>
      </c>
      <c r="H11" s="6"/>
      <c r="I11" s="7"/>
    </row>
    <row r="12" spans="1:9" ht="35.1" customHeight="1" x14ac:dyDescent="0.45">
      <c r="A12" s="328">
        <v>9</v>
      </c>
      <c r="B12" s="322" t="s">
        <v>299</v>
      </c>
      <c r="C12" s="323"/>
      <c r="D12" s="323"/>
      <c r="E12" s="324"/>
      <c r="F12" s="44">
        <v>0</v>
      </c>
      <c r="G12" s="42" t="s">
        <v>265</v>
      </c>
      <c r="H12" s="6"/>
      <c r="I12" s="7"/>
    </row>
    <row r="13" spans="1:9" ht="35.1" customHeight="1" x14ac:dyDescent="0.45">
      <c r="A13" s="329"/>
      <c r="B13" s="322" t="s">
        <v>300</v>
      </c>
      <c r="C13" s="323"/>
      <c r="D13" s="323"/>
      <c r="E13" s="324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5" t="s">
        <v>295</v>
      </c>
      <c r="C14" s="326"/>
      <c r="D14" s="326"/>
      <c r="E14" s="327"/>
      <c r="F14" s="45">
        <v>18</v>
      </c>
      <c r="G14" s="42" t="s">
        <v>263</v>
      </c>
      <c r="H14" s="42"/>
      <c r="I14" s="8"/>
    </row>
    <row r="15" spans="1:9" s="3" customFormat="1" ht="35.1" customHeight="1" x14ac:dyDescent="0.45">
      <c r="A15" s="50">
        <v>11</v>
      </c>
      <c r="B15" s="322" t="s">
        <v>205</v>
      </c>
      <c r="C15" s="323"/>
      <c r="D15" s="323"/>
      <c r="E15" s="324"/>
      <c r="F15" s="53">
        <v>1.6</v>
      </c>
      <c r="G15" s="42" t="s">
        <v>262</v>
      </c>
      <c r="H15" s="42"/>
      <c r="I15" s="12"/>
    </row>
    <row r="16" spans="1:9" s="3" customFormat="1" ht="35.1" customHeight="1" x14ac:dyDescent="0.45">
      <c r="A16" s="51">
        <v>12</v>
      </c>
      <c r="B16" s="325" t="s">
        <v>202</v>
      </c>
      <c r="C16" s="326"/>
      <c r="D16" s="326"/>
      <c r="E16" s="327"/>
      <c r="F16" s="52">
        <v>1.25</v>
      </c>
      <c r="G16" s="42" t="s">
        <v>203</v>
      </c>
      <c r="H16" s="42"/>
      <c r="I16" s="13"/>
    </row>
    <row r="17" spans="1:9" s="3" customFormat="1" ht="35.1" customHeight="1" x14ac:dyDescent="0.45">
      <c r="A17" s="50">
        <v>13</v>
      </c>
      <c r="B17" s="322" t="s">
        <v>214</v>
      </c>
      <c r="C17" s="323"/>
      <c r="D17" s="323"/>
      <c r="E17" s="324"/>
      <c r="F17" s="44">
        <v>4000</v>
      </c>
      <c r="G17" s="42" t="s">
        <v>215</v>
      </c>
      <c r="H17" s="42"/>
      <c r="I17" s="13"/>
    </row>
    <row r="18" spans="1:9" s="3" customFormat="1" ht="35.1" customHeight="1" x14ac:dyDescent="0.45">
      <c r="A18" s="51">
        <v>14</v>
      </c>
      <c r="B18" s="325" t="s">
        <v>227</v>
      </c>
      <c r="C18" s="326"/>
      <c r="D18" s="326"/>
      <c r="E18" s="327"/>
      <c r="F18" s="423">
        <v>1.5720000000000001</v>
      </c>
      <c r="G18" s="42" t="s">
        <v>273</v>
      </c>
      <c r="H18" s="42"/>
      <c r="I18" s="13"/>
    </row>
    <row r="19" spans="1:9" s="3" customFormat="1" ht="35.1" customHeight="1" thickBot="1" x14ac:dyDescent="0.5">
      <c r="A19" s="261">
        <v>15</v>
      </c>
      <c r="B19" s="330" t="s">
        <v>296</v>
      </c>
      <c r="C19" s="331"/>
      <c r="D19" s="331"/>
      <c r="E19" s="332"/>
      <c r="F19" s="315">
        <v>0.4</v>
      </c>
      <c r="G19" s="42" t="s">
        <v>286</v>
      </c>
      <c r="H19" s="42"/>
      <c r="I19" s="13"/>
    </row>
    <row r="20" spans="1:9" s="3" customFormat="1" ht="35.1" customHeight="1" x14ac:dyDescent="0.45">
      <c r="A20" s="51">
        <v>16</v>
      </c>
      <c r="B20" s="325" t="s">
        <v>248</v>
      </c>
      <c r="C20" s="326"/>
      <c r="D20" s="326"/>
      <c r="E20" s="327"/>
      <c r="F20" s="312">
        <v>1</v>
      </c>
      <c r="G20" s="42" t="s">
        <v>274</v>
      </c>
      <c r="H20" s="42"/>
      <c r="I20" s="13"/>
    </row>
    <row r="21" spans="1:9" x14ac:dyDescent="0.45">
      <c r="F21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20">
    <mergeCell ref="B20:E20"/>
    <mergeCell ref="B7:E7"/>
    <mergeCell ref="B14:E14"/>
    <mergeCell ref="B12:E12"/>
    <mergeCell ref="B8:E8"/>
    <mergeCell ref="B9:E9"/>
    <mergeCell ref="B10:E10"/>
    <mergeCell ref="B18:E18"/>
    <mergeCell ref="B19:E19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  <mergeCell ref="B13:E13"/>
  </mergeCells>
  <printOptions horizontalCentered="1"/>
  <pageMargins left="0.2" right="0.2" top="0.25" bottom="0.25" header="0.3" footer="0.3"/>
  <pageSetup paperSize="9" scale="78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8"/>
  <sheetViews>
    <sheetView rightToLeft="1" view="pageBreakPreview" zoomScale="70" zoomScaleNormal="100" zoomScaleSheetLayoutView="70" workbookViewId="0">
      <selection activeCell="F17" sqref="F17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36.85546875" style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6" t="s">
        <v>285</v>
      </c>
      <c r="B1" s="316"/>
      <c r="C1" s="316"/>
      <c r="D1" s="316"/>
      <c r="E1" s="316"/>
      <c r="F1" s="316"/>
      <c r="G1" s="4"/>
      <c r="H1" s="4"/>
      <c r="I1" s="4"/>
      <c r="J1" s="4"/>
    </row>
    <row r="2" spans="1:11" ht="35.1" customHeight="1" thickBot="1" x14ac:dyDescent="0.5">
      <c r="A2" s="316"/>
      <c r="B2" s="316"/>
      <c r="C2" s="316"/>
      <c r="D2" s="316"/>
      <c r="E2" s="316"/>
      <c r="F2" s="316"/>
      <c r="G2" s="4"/>
      <c r="H2" s="4"/>
      <c r="I2" s="4"/>
      <c r="J2" s="4"/>
    </row>
    <row r="3" spans="1:11" ht="35.1" customHeight="1" x14ac:dyDescent="0.45">
      <c r="A3" s="317" t="s">
        <v>264</v>
      </c>
      <c r="B3" s="318"/>
      <c r="C3" s="319"/>
      <c r="D3" s="319"/>
      <c r="E3" s="320"/>
      <c r="F3" s="321"/>
      <c r="G3" s="4"/>
      <c r="H3" s="6"/>
      <c r="I3" s="7"/>
      <c r="J3" s="6"/>
    </row>
    <row r="4" spans="1:11" ht="35.1" customHeight="1" x14ac:dyDescent="0.45">
      <c r="A4" s="43">
        <v>1</v>
      </c>
      <c r="B4" s="337" t="s">
        <v>246</v>
      </c>
      <c r="C4" s="338"/>
      <c r="D4" s="338"/>
      <c r="E4" s="339"/>
      <c r="F4" s="254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248500000000</v>
      </c>
      <c r="G4" s="42" t="s">
        <v>266</v>
      </c>
      <c r="H4" s="6"/>
      <c r="I4" s="7"/>
      <c r="J4" s="6"/>
    </row>
    <row r="5" spans="1:11" ht="35.1" customHeight="1" x14ac:dyDescent="0.45">
      <c r="A5" s="43">
        <v>2</v>
      </c>
      <c r="B5" s="337" t="s">
        <v>80</v>
      </c>
      <c r="C5" s="338"/>
      <c r="D5" s="338"/>
      <c r="E5" s="339"/>
      <c r="F5" s="44">
        <f>ROUND(F4/'ورودی محاسبات'!F14,0)</f>
        <v>13805555556</v>
      </c>
      <c r="G5" s="6"/>
      <c r="H5" s="6"/>
      <c r="I5" s="7"/>
      <c r="J5" s="6"/>
    </row>
    <row r="6" spans="1:11" ht="35.1" customHeight="1" thickBot="1" x14ac:dyDescent="0.5">
      <c r="A6" s="313">
        <v>3</v>
      </c>
      <c r="B6" s="340" t="s">
        <v>294</v>
      </c>
      <c r="C6" s="341"/>
      <c r="D6" s="341"/>
      <c r="E6" s="342"/>
      <c r="F6" s="314">
        <f>ROUND((1-'ورودی محاسبات'!F19)*'ورودی محاسبات'!F14,0)</f>
        <v>11</v>
      </c>
      <c r="G6" s="42" t="s">
        <v>297</v>
      </c>
      <c r="H6" s="6"/>
      <c r="I6" s="7"/>
      <c r="J6" s="6"/>
    </row>
    <row r="7" spans="1:11" ht="35.1" customHeight="1" thickBot="1" x14ac:dyDescent="0.5">
      <c r="A7" s="333" t="s">
        <v>200</v>
      </c>
      <c r="B7" s="334"/>
      <c r="C7" s="334"/>
      <c r="D7" s="334"/>
      <c r="E7" s="334"/>
      <c r="F7" s="335"/>
      <c r="G7" s="6"/>
      <c r="H7" s="6"/>
      <c r="I7" s="7"/>
      <c r="J7" s="6"/>
    </row>
    <row r="8" spans="1:11" ht="35.1" customHeight="1" x14ac:dyDescent="0.45">
      <c r="A8" s="54" t="s">
        <v>54</v>
      </c>
      <c r="B8" s="336" t="s">
        <v>187</v>
      </c>
      <c r="C8" s="336"/>
      <c r="D8" s="77" t="s">
        <v>13</v>
      </c>
      <c r="E8" s="77" t="s">
        <v>183</v>
      </c>
      <c r="F8" s="55" t="s">
        <v>38</v>
      </c>
      <c r="K8" s="5"/>
    </row>
    <row r="9" spans="1:11" ht="35.1" customHeight="1" x14ac:dyDescent="0.45">
      <c r="A9" s="23">
        <v>1</v>
      </c>
      <c r="B9" s="346" t="s">
        <v>170</v>
      </c>
      <c r="C9" s="346"/>
      <c r="D9" s="19" t="s">
        <v>174</v>
      </c>
      <c r="E9" s="19" t="s">
        <v>175</v>
      </c>
      <c r="F9" s="24">
        <f>'نظارت قبل از اجرا'!F54</f>
        <v>1489540000</v>
      </c>
      <c r="G9" s="14"/>
      <c r="H9" s="15"/>
    </row>
    <row r="10" spans="1:11" ht="35.1" customHeight="1" x14ac:dyDescent="0.45">
      <c r="A10" s="25">
        <v>2</v>
      </c>
      <c r="B10" s="347" t="s">
        <v>184</v>
      </c>
      <c r="C10" s="347"/>
      <c r="D10" s="21" t="s">
        <v>194</v>
      </c>
      <c r="E10" s="21" t="s">
        <v>176</v>
      </c>
      <c r="F10" s="26">
        <f>'نظارت ماهانه حین اجرا'!G42</f>
        <v>3745857500</v>
      </c>
      <c r="G10" s="14"/>
      <c r="H10" s="15"/>
    </row>
    <row r="11" spans="1:11" ht="35.1" customHeight="1" x14ac:dyDescent="0.45">
      <c r="A11" s="25">
        <v>3</v>
      </c>
      <c r="B11" s="347" t="s">
        <v>185</v>
      </c>
      <c r="C11" s="347"/>
      <c r="D11" s="21" t="s">
        <v>182</v>
      </c>
      <c r="E11" s="21" t="s">
        <v>177</v>
      </c>
      <c r="F11" s="26">
        <f>'نظارت موردی'!H62</f>
        <v>1822060000</v>
      </c>
    </row>
    <row r="12" spans="1:11" ht="35.1" customHeight="1" x14ac:dyDescent="0.45">
      <c r="A12" s="27">
        <v>4</v>
      </c>
      <c r="B12" s="348" t="s">
        <v>186</v>
      </c>
      <c r="C12" s="349"/>
      <c r="D12" s="21" t="s">
        <v>195</v>
      </c>
      <c r="E12" s="21" t="s">
        <v>178</v>
      </c>
      <c r="F12" s="26">
        <f>'فنی کارگاهی'!E9</f>
        <v>13660020110</v>
      </c>
      <c r="G12" s="18"/>
    </row>
    <row r="13" spans="1:11" ht="35.1" customHeight="1" x14ac:dyDescent="0.45">
      <c r="A13" s="28">
        <v>5</v>
      </c>
      <c r="B13" s="350" t="s">
        <v>70</v>
      </c>
      <c r="C13" s="350"/>
      <c r="D13" s="20" t="s">
        <v>196</v>
      </c>
      <c r="E13" s="20" t="s">
        <v>179</v>
      </c>
      <c r="F13" s="29">
        <f>'نظارت خاتمه'!F20</f>
        <v>790415000</v>
      </c>
    </row>
    <row r="14" spans="1:11" ht="35.1" customHeight="1" thickBot="1" x14ac:dyDescent="0.5">
      <c r="A14" s="30">
        <v>6</v>
      </c>
      <c r="B14" s="351" t="s">
        <v>81</v>
      </c>
      <c r="C14" s="352"/>
      <c r="D14" s="31" t="s">
        <v>181</v>
      </c>
      <c r="E14" s="31" t="s">
        <v>180</v>
      </c>
      <c r="F14" s="32">
        <f>'هزینه های پشتیبانی'!F12</f>
        <v>231100000</v>
      </c>
    </row>
    <row r="15" spans="1:11" ht="35.1" customHeight="1" thickBot="1" x14ac:dyDescent="0.5">
      <c r="A15" s="343" t="s">
        <v>245</v>
      </c>
      <c r="B15" s="344"/>
      <c r="C15" s="344"/>
      <c r="D15" s="344"/>
      <c r="E15" s="345"/>
      <c r="F15" s="33">
        <f>SUM(F9:F14)</f>
        <v>21738992610</v>
      </c>
    </row>
    <row r="16" spans="1:11" ht="35.1" customHeight="1" thickBot="1" x14ac:dyDescent="0.5">
      <c r="A16" s="343" t="s">
        <v>247</v>
      </c>
      <c r="B16" s="344"/>
      <c r="C16" s="344"/>
      <c r="D16" s="344"/>
      <c r="E16" s="345"/>
      <c r="F16" s="33">
        <f>(F15-F12-F13)*'ورودی محاسبات'!F20+F12+F13</f>
        <v>21738992610</v>
      </c>
      <c r="H16" s="11"/>
    </row>
    <row r="17" spans="1:9" x14ac:dyDescent="0.45">
      <c r="F17" s="59"/>
    </row>
    <row r="18" spans="1:9" x14ac:dyDescent="0.45">
      <c r="A18" s="1"/>
      <c r="B18" s="1"/>
      <c r="F18" s="16"/>
      <c r="I18" s="1"/>
    </row>
  </sheetData>
  <mergeCells count="15">
    <mergeCell ref="A15:E15"/>
    <mergeCell ref="A16:E16"/>
    <mergeCell ref="B9:C9"/>
    <mergeCell ref="B10:C10"/>
    <mergeCell ref="B11:C11"/>
    <mergeCell ref="B12:C12"/>
    <mergeCell ref="B13:C13"/>
    <mergeCell ref="B14:C14"/>
    <mergeCell ref="A7:F7"/>
    <mergeCell ref="B8:C8"/>
    <mergeCell ref="B5:E5"/>
    <mergeCell ref="A1:F2"/>
    <mergeCell ref="A3:F3"/>
    <mergeCell ref="B4:E4"/>
    <mergeCell ref="B6:E6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7"/>
  <sheetViews>
    <sheetView rightToLeft="1" view="pageBreakPreview" topLeftCell="D44" zoomScaleNormal="100" zoomScaleSheetLayoutView="100" workbookViewId="0">
      <selection activeCell="A54" sqref="A54:E54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21.42578125" style="264" customWidth="1"/>
    <col min="4" max="4" width="18.85546875" style="262" customWidth="1"/>
    <col min="5" max="5" width="11.7109375" style="262" customWidth="1"/>
    <col min="6" max="6" width="18.5703125" style="263" customWidth="1"/>
    <col min="7" max="7" width="10" style="262" customWidth="1"/>
    <col min="8" max="8" width="11.140625" style="262" customWidth="1"/>
    <col min="9" max="9" width="19.140625" style="262" customWidth="1"/>
    <col min="10" max="16384" width="9.140625" style="262"/>
  </cols>
  <sheetData>
    <row r="1" spans="1:10" ht="30" customHeight="1" thickBot="1" x14ac:dyDescent="0.5">
      <c r="A1" s="359" t="s">
        <v>188</v>
      </c>
      <c r="B1" s="360"/>
      <c r="C1" s="360"/>
      <c r="D1" s="360"/>
      <c r="E1" s="360"/>
      <c r="F1" s="361"/>
    </row>
    <row r="2" spans="1:10" ht="30" customHeight="1" thickBot="1" x14ac:dyDescent="0.5">
      <c r="A2" s="362" t="s">
        <v>169</v>
      </c>
      <c r="B2" s="362"/>
      <c r="C2" s="362"/>
      <c r="D2" s="362"/>
      <c r="E2" s="362"/>
      <c r="F2" s="362"/>
    </row>
    <row r="3" spans="1:10" ht="30" customHeight="1" x14ac:dyDescent="0.45">
      <c r="A3" s="363" t="s">
        <v>12</v>
      </c>
      <c r="B3" s="365" t="s">
        <v>83</v>
      </c>
      <c r="C3" s="365" t="s">
        <v>14</v>
      </c>
      <c r="D3" s="78" t="s">
        <v>15</v>
      </c>
      <c r="E3" s="365" t="s">
        <v>0</v>
      </c>
      <c r="F3" s="79" t="s">
        <v>38</v>
      </c>
      <c r="G3" s="353" t="s">
        <v>298</v>
      </c>
      <c r="H3" s="354"/>
      <c r="I3" s="354"/>
      <c r="J3" s="354"/>
    </row>
    <row r="4" spans="1:10" s="266" customFormat="1" ht="30" customHeight="1" thickBot="1" x14ac:dyDescent="0.5">
      <c r="A4" s="364"/>
      <c r="B4" s="366"/>
      <c r="C4" s="366"/>
      <c r="D4" s="80" t="s">
        <v>206</v>
      </c>
      <c r="E4" s="366"/>
      <c r="F4" s="81" t="s">
        <v>207</v>
      </c>
      <c r="G4" s="353"/>
      <c r="H4" s="354"/>
      <c r="I4" s="354"/>
      <c r="J4" s="354"/>
    </row>
    <row r="5" spans="1:10" ht="30" customHeight="1" x14ac:dyDescent="0.45">
      <c r="A5" s="82">
        <v>201010000</v>
      </c>
      <c r="B5" s="83" t="s">
        <v>16</v>
      </c>
      <c r="C5" s="84"/>
      <c r="D5" s="84"/>
      <c r="E5" s="84"/>
      <c r="F5" s="85"/>
    </row>
    <row r="6" spans="1:10" ht="30" customHeight="1" x14ac:dyDescent="0.45">
      <c r="A6" s="255">
        <v>201010100</v>
      </c>
      <c r="B6" s="256" t="s">
        <v>84</v>
      </c>
      <c r="C6" s="257" t="s">
        <v>56</v>
      </c>
      <c r="D6" s="257" t="s">
        <v>85</v>
      </c>
      <c r="E6" s="86"/>
      <c r="F6" s="258"/>
    </row>
    <row r="7" spans="1:10" s="267" customFormat="1" ht="30" customHeight="1" x14ac:dyDescent="0.25">
      <c r="A7" s="367">
        <v>201010200</v>
      </c>
      <c r="B7" s="368" t="s">
        <v>86</v>
      </c>
      <c r="C7" s="369" t="s">
        <v>1</v>
      </c>
      <c r="D7" s="87" t="s">
        <v>85</v>
      </c>
      <c r="E7" s="370"/>
      <c r="F7" s="372"/>
    </row>
    <row r="8" spans="1:10" ht="30" customHeight="1" x14ac:dyDescent="0.45">
      <c r="A8" s="367"/>
      <c r="B8" s="368"/>
      <c r="C8" s="369"/>
      <c r="D8" s="257" t="s">
        <v>240</v>
      </c>
      <c r="E8" s="371"/>
      <c r="F8" s="372"/>
      <c r="I8" s="267"/>
    </row>
    <row r="9" spans="1:10" ht="30" customHeight="1" x14ac:dyDescent="0.45">
      <c r="A9" s="88">
        <v>201010300</v>
      </c>
      <c r="B9" s="256" t="s">
        <v>17</v>
      </c>
      <c r="C9" s="257" t="s">
        <v>1</v>
      </c>
      <c r="D9" s="89">
        <v>95100000</v>
      </c>
      <c r="E9" s="265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59">
        <f t="shared" ref="F9:F53" si="0">D9*E9</f>
        <v>80835000</v>
      </c>
      <c r="G9" s="268"/>
      <c r="H9" s="269"/>
      <c r="I9" s="267"/>
    </row>
    <row r="10" spans="1:10" ht="30" customHeight="1" x14ac:dyDescent="0.45">
      <c r="A10" s="88">
        <v>201010400</v>
      </c>
      <c r="B10" s="256" t="s">
        <v>5</v>
      </c>
      <c r="C10" s="257" t="s">
        <v>1</v>
      </c>
      <c r="D10" s="89">
        <v>142800000</v>
      </c>
      <c r="E10" s="90">
        <f>E$9</f>
        <v>0.85</v>
      </c>
      <c r="F10" s="259">
        <f t="shared" si="0"/>
        <v>121380000</v>
      </c>
      <c r="G10" s="268"/>
      <c r="H10" s="269"/>
      <c r="I10" s="270"/>
    </row>
    <row r="11" spans="1:10" ht="30" customHeight="1" x14ac:dyDescent="0.45">
      <c r="A11" s="88">
        <v>201010500</v>
      </c>
      <c r="B11" s="256" t="s">
        <v>18</v>
      </c>
      <c r="C11" s="257" t="s">
        <v>19</v>
      </c>
      <c r="D11" s="89">
        <v>71400000</v>
      </c>
      <c r="E11" s="90">
        <f t="shared" ref="E11:E17" si="1">E$9</f>
        <v>0.85</v>
      </c>
      <c r="F11" s="259">
        <f t="shared" si="0"/>
        <v>60690000</v>
      </c>
      <c r="G11" s="268"/>
      <c r="H11" s="269"/>
      <c r="I11" s="270"/>
    </row>
    <row r="12" spans="1:10" ht="30" customHeight="1" x14ac:dyDescent="0.45">
      <c r="A12" s="88">
        <v>201010600</v>
      </c>
      <c r="B12" s="256" t="s">
        <v>20</v>
      </c>
      <c r="C12" s="257" t="s">
        <v>19</v>
      </c>
      <c r="D12" s="89">
        <v>59400000</v>
      </c>
      <c r="E12" s="90">
        <f t="shared" si="1"/>
        <v>0.85</v>
      </c>
      <c r="F12" s="259">
        <f t="shared" si="0"/>
        <v>50490000</v>
      </c>
      <c r="G12" s="268"/>
      <c r="H12" s="269"/>
      <c r="I12" s="270"/>
    </row>
    <row r="13" spans="1:10" ht="30" customHeight="1" x14ac:dyDescent="0.45">
      <c r="A13" s="88">
        <v>201010700</v>
      </c>
      <c r="B13" s="256" t="s">
        <v>21</v>
      </c>
      <c r="C13" s="257" t="s">
        <v>19</v>
      </c>
      <c r="D13" s="89">
        <v>23700000</v>
      </c>
      <c r="E13" s="90">
        <f t="shared" si="1"/>
        <v>0.85</v>
      </c>
      <c r="F13" s="259">
        <f t="shared" si="0"/>
        <v>20145000</v>
      </c>
      <c r="G13" s="268"/>
      <c r="H13" s="269"/>
      <c r="I13" s="270"/>
    </row>
    <row r="14" spans="1:10" ht="30" customHeight="1" x14ac:dyDescent="0.45">
      <c r="A14" s="88">
        <v>201010800</v>
      </c>
      <c r="B14" s="256" t="s">
        <v>22</v>
      </c>
      <c r="C14" s="257" t="s">
        <v>19</v>
      </c>
      <c r="D14" s="89">
        <v>35600000</v>
      </c>
      <c r="E14" s="90">
        <f t="shared" si="1"/>
        <v>0.85</v>
      </c>
      <c r="F14" s="259">
        <f t="shared" si="0"/>
        <v>30260000</v>
      </c>
      <c r="G14" s="268"/>
      <c r="H14" s="269"/>
      <c r="I14" s="270"/>
    </row>
    <row r="15" spans="1:10" s="266" customFormat="1" ht="30" customHeight="1" x14ac:dyDescent="0.45">
      <c r="A15" s="88">
        <v>201010900</v>
      </c>
      <c r="B15" s="256" t="s">
        <v>23</v>
      </c>
      <c r="C15" s="257" t="s">
        <v>19</v>
      </c>
      <c r="D15" s="89">
        <v>83200000</v>
      </c>
      <c r="E15" s="90">
        <f t="shared" si="1"/>
        <v>0.85</v>
      </c>
      <c r="F15" s="259">
        <f t="shared" si="0"/>
        <v>70720000</v>
      </c>
      <c r="G15" s="268"/>
      <c r="H15" s="271"/>
      <c r="I15" s="270"/>
    </row>
    <row r="16" spans="1:10" ht="30" customHeight="1" x14ac:dyDescent="0.45">
      <c r="A16" s="88">
        <v>201011000</v>
      </c>
      <c r="B16" s="256" t="s">
        <v>24</v>
      </c>
      <c r="C16" s="257" t="s">
        <v>19</v>
      </c>
      <c r="D16" s="89">
        <v>83200000</v>
      </c>
      <c r="E16" s="90">
        <f t="shared" si="1"/>
        <v>0.85</v>
      </c>
      <c r="F16" s="259">
        <f t="shared" si="0"/>
        <v>70720000</v>
      </c>
      <c r="G16" s="268"/>
      <c r="H16" s="269"/>
      <c r="I16" s="270"/>
    </row>
    <row r="17" spans="1:9" ht="30" customHeight="1" thickBot="1" x14ac:dyDescent="0.5">
      <c r="A17" s="88">
        <v>201011100</v>
      </c>
      <c r="B17" s="256" t="s">
        <v>222</v>
      </c>
      <c r="C17" s="257" t="s">
        <v>25</v>
      </c>
      <c r="D17" s="89">
        <v>35600000</v>
      </c>
      <c r="E17" s="90">
        <f t="shared" si="1"/>
        <v>0.85</v>
      </c>
      <c r="F17" s="259">
        <f t="shared" si="0"/>
        <v>30260000</v>
      </c>
      <c r="G17" s="268"/>
      <c r="H17" s="269"/>
      <c r="I17" s="270"/>
    </row>
    <row r="18" spans="1:9" ht="30" customHeight="1" x14ac:dyDescent="0.45">
      <c r="A18" s="91">
        <v>201020000</v>
      </c>
      <c r="B18" s="92" t="s">
        <v>63</v>
      </c>
      <c r="C18" s="93"/>
      <c r="D18" s="93"/>
      <c r="E18" s="94"/>
      <c r="F18" s="95"/>
      <c r="G18" s="268"/>
      <c r="I18" s="270"/>
    </row>
    <row r="19" spans="1:9" ht="30" customHeight="1" x14ac:dyDescent="0.45">
      <c r="A19" s="88">
        <v>201020100</v>
      </c>
      <c r="B19" s="256" t="s">
        <v>26</v>
      </c>
      <c r="C19" s="96" t="s">
        <v>1</v>
      </c>
      <c r="D19" s="89">
        <v>23700000</v>
      </c>
      <c r="E19" s="90">
        <f t="shared" ref="E19:E24" si="2">E$9</f>
        <v>0.85</v>
      </c>
      <c r="F19" s="259">
        <f t="shared" si="0"/>
        <v>20145000</v>
      </c>
      <c r="G19" s="268"/>
      <c r="H19" s="269"/>
      <c r="I19" s="270"/>
    </row>
    <row r="20" spans="1:9" ht="30" customHeight="1" x14ac:dyDescent="0.45">
      <c r="A20" s="88">
        <v>201020200</v>
      </c>
      <c r="B20" s="256" t="s">
        <v>87</v>
      </c>
      <c r="C20" s="96" t="s">
        <v>1</v>
      </c>
      <c r="D20" s="89">
        <v>17700000</v>
      </c>
      <c r="E20" s="90">
        <f t="shared" si="2"/>
        <v>0.85</v>
      </c>
      <c r="F20" s="259">
        <f t="shared" si="0"/>
        <v>15045000</v>
      </c>
      <c r="G20" s="268"/>
      <c r="H20" s="269"/>
      <c r="I20" s="270"/>
    </row>
    <row r="21" spans="1:9" ht="30" customHeight="1" x14ac:dyDescent="0.45">
      <c r="A21" s="88">
        <v>201020300</v>
      </c>
      <c r="B21" s="256" t="s">
        <v>88</v>
      </c>
      <c r="C21" s="96" t="s">
        <v>1</v>
      </c>
      <c r="D21" s="89">
        <v>17700000</v>
      </c>
      <c r="E21" s="90">
        <f t="shared" si="2"/>
        <v>0.85</v>
      </c>
      <c r="F21" s="259">
        <f t="shared" si="0"/>
        <v>15045000</v>
      </c>
      <c r="G21" s="268"/>
      <c r="H21" s="269"/>
      <c r="I21" s="270"/>
    </row>
    <row r="22" spans="1:9" s="266" customFormat="1" ht="30" customHeight="1" x14ac:dyDescent="0.45">
      <c r="A22" s="88">
        <v>201020400</v>
      </c>
      <c r="B22" s="256" t="s">
        <v>89</v>
      </c>
      <c r="C22" s="96" t="s">
        <v>1</v>
      </c>
      <c r="D22" s="89">
        <v>17700000</v>
      </c>
      <c r="E22" s="90">
        <f t="shared" si="2"/>
        <v>0.85</v>
      </c>
      <c r="F22" s="259">
        <f t="shared" si="0"/>
        <v>15045000</v>
      </c>
      <c r="G22" s="268"/>
      <c r="H22" s="271"/>
      <c r="I22" s="270"/>
    </row>
    <row r="23" spans="1:9" ht="30" customHeight="1" x14ac:dyDescent="0.45">
      <c r="A23" s="88">
        <v>201020500</v>
      </c>
      <c r="B23" s="256" t="s">
        <v>90</v>
      </c>
      <c r="C23" s="96" t="s">
        <v>1</v>
      </c>
      <c r="D23" s="89">
        <v>17700000</v>
      </c>
      <c r="E23" s="90">
        <f t="shared" si="2"/>
        <v>0.85</v>
      </c>
      <c r="F23" s="259">
        <f t="shared" si="0"/>
        <v>15045000</v>
      </c>
      <c r="G23" s="268"/>
      <c r="H23" s="269"/>
      <c r="I23" s="270"/>
    </row>
    <row r="24" spans="1:9" ht="30" customHeight="1" thickBot="1" x14ac:dyDescent="0.5">
      <c r="A24" s="97">
        <v>201020600</v>
      </c>
      <c r="B24" s="98" t="s">
        <v>91</v>
      </c>
      <c r="C24" s="99" t="s">
        <v>1</v>
      </c>
      <c r="D24" s="89">
        <v>17700000</v>
      </c>
      <c r="E24" s="101">
        <f t="shared" si="2"/>
        <v>0.85</v>
      </c>
      <c r="F24" s="102">
        <f t="shared" si="0"/>
        <v>15045000</v>
      </c>
      <c r="G24" s="268"/>
      <c r="H24" s="269"/>
      <c r="I24" s="270"/>
    </row>
    <row r="25" spans="1:9" s="266" customFormat="1" ht="30" customHeight="1" x14ac:dyDescent="0.45">
      <c r="A25" s="91">
        <v>201030000</v>
      </c>
      <c r="B25" s="92" t="s">
        <v>27</v>
      </c>
      <c r="C25" s="93"/>
      <c r="D25" s="93"/>
      <c r="E25" s="94"/>
      <c r="F25" s="95"/>
      <c r="G25" s="268"/>
      <c r="I25" s="270"/>
    </row>
    <row r="26" spans="1:9" s="274" customFormat="1" ht="30" customHeight="1" thickBot="1" x14ac:dyDescent="0.5">
      <c r="A26" s="97">
        <v>201030100</v>
      </c>
      <c r="B26" s="98" t="s">
        <v>28</v>
      </c>
      <c r="C26" s="99" t="s">
        <v>1</v>
      </c>
      <c r="D26" s="100">
        <v>59800000</v>
      </c>
      <c r="E26" s="101">
        <f>E$9</f>
        <v>0.85</v>
      </c>
      <c r="F26" s="102">
        <f t="shared" si="0"/>
        <v>50830000</v>
      </c>
      <c r="G26" s="268"/>
      <c r="H26" s="272"/>
      <c r="I26" s="273"/>
    </row>
    <row r="27" spans="1:9" ht="30" customHeight="1" thickBot="1" x14ac:dyDescent="0.5">
      <c r="A27" s="103">
        <v>201040000</v>
      </c>
      <c r="B27" s="104" t="s">
        <v>29</v>
      </c>
      <c r="C27" s="105"/>
      <c r="D27" s="105"/>
      <c r="E27" s="106"/>
      <c r="F27" s="107"/>
      <c r="G27" s="268"/>
    </row>
    <row r="28" spans="1:9" ht="30" customHeight="1" x14ac:dyDescent="0.45">
      <c r="A28" s="91">
        <v>201040100</v>
      </c>
      <c r="B28" s="108" t="s">
        <v>92</v>
      </c>
      <c r="C28" s="93"/>
      <c r="D28" s="93"/>
      <c r="E28" s="94"/>
      <c r="F28" s="95"/>
      <c r="G28" s="268"/>
    </row>
    <row r="29" spans="1:9" ht="30" customHeight="1" x14ac:dyDescent="0.45">
      <c r="A29" s="88">
        <v>201040101</v>
      </c>
      <c r="B29" s="109" t="s">
        <v>93</v>
      </c>
      <c r="C29" s="96" t="s">
        <v>94</v>
      </c>
      <c r="D29" s="89">
        <v>166700000</v>
      </c>
      <c r="E29" s="90">
        <f>E$9</f>
        <v>0.85</v>
      </c>
      <c r="F29" s="259">
        <f t="shared" si="0"/>
        <v>141695000</v>
      </c>
      <c r="G29" s="268"/>
      <c r="H29" s="269"/>
    </row>
    <row r="30" spans="1:9" ht="30" customHeight="1" x14ac:dyDescent="0.45">
      <c r="A30" s="88">
        <v>201040102</v>
      </c>
      <c r="B30" s="109" t="s">
        <v>95</v>
      </c>
      <c r="C30" s="110" t="s">
        <v>96</v>
      </c>
      <c r="D30" s="89">
        <v>35600000</v>
      </c>
      <c r="E30" s="90">
        <f>E$9</f>
        <v>0.85</v>
      </c>
      <c r="F30" s="259">
        <f t="shared" si="0"/>
        <v>30260000</v>
      </c>
      <c r="G30" s="268"/>
      <c r="H30" s="275"/>
    </row>
    <row r="31" spans="1:9" s="274" customFormat="1" ht="30" customHeight="1" x14ac:dyDescent="0.45">
      <c r="A31" s="88">
        <v>201040103</v>
      </c>
      <c r="B31" s="109" t="s">
        <v>97</v>
      </c>
      <c r="C31" s="110" t="s">
        <v>98</v>
      </c>
      <c r="D31" s="89">
        <v>35600000</v>
      </c>
      <c r="E31" s="90">
        <f>E$9</f>
        <v>0.85</v>
      </c>
      <c r="F31" s="259">
        <f t="shared" si="0"/>
        <v>30260000</v>
      </c>
      <c r="G31" s="268"/>
    </row>
    <row r="32" spans="1:9" ht="30" customHeight="1" x14ac:dyDescent="0.45">
      <c r="A32" s="88">
        <v>201040104</v>
      </c>
      <c r="B32" s="109" t="s">
        <v>8</v>
      </c>
      <c r="C32" s="96" t="s">
        <v>99</v>
      </c>
      <c r="D32" s="89">
        <v>178300000</v>
      </c>
      <c r="E32" s="90">
        <f>E$9</f>
        <v>0.85</v>
      </c>
      <c r="F32" s="259">
        <f t="shared" si="0"/>
        <v>151555000</v>
      </c>
      <c r="G32" s="268"/>
      <c r="H32" s="269"/>
    </row>
    <row r="33" spans="1:15" ht="30" customHeight="1" thickBot="1" x14ac:dyDescent="0.5">
      <c r="A33" s="97">
        <v>201040105</v>
      </c>
      <c r="B33" s="98" t="s">
        <v>100</v>
      </c>
      <c r="C33" s="99" t="s">
        <v>31</v>
      </c>
      <c r="D33" s="100">
        <v>151500000</v>
      </c>
      <c r="E33" s="101">
        <f>E$9</f>
        <v>0.85</v>
      </c>
      <c r="F33" s="102">
        <f t="shared" si="0"/>
        <v>128775000</v>
      </c>
      <c r="G33" s="268"/>
      <c r="H33" s="269"/>
    </row>
    <row r="34" spans="1:15" ht="30" customHeight="1" x14ac:dyDescent="0.45">
      <c r="A34" s="91">
        <v>201040200</v>
      </c>
      <c r="B34" s="108" t="s">
        <v>101</v>
      </c>
      <c r="C34" s="111"/>
      <c r="D34" s="111"/>
      <c r="E34" s="112"/>
      <c r="F34" s="113"/>
      <c r="G34" s="268"/>
    </row>
    <row r="35" spans="1:15" ht="30" customHeight="1" x14ac:dyDescent="0.45">
      <c r="A35" s="88">
        <v>201040201</v>
      </c>
      <c r="B35" s="109" t="s">
        <v>32</v>
      </c>
      <c r="C35" s="96" t="s">
        <v>33</v>
      </c>
      <c r="D35" s="89">
        <v>47500000</v>
      </c>
      <c r="E35" s="90">
        <f>E$9</f>
        <v>0.85</v>
      </c>
      <c r="F35" s="259">
        <f t="shared" si="0"/>
        <v>40375000</v>
      </c>
      <c r="G35" s="268"/>
      <c r="H35" s="269"/>
    </row>
    <row r="36" spans="1:15" ht="30" customHeight="1" x14ac:dyDescent="0.45">
      <c r="A36" s="88">
        <v>201040202</v>
      </c>
      <c r="B36" s="109" t="s">
        <v>95</v>
      </c>
      <c r="C36" s="110" t="s">
        <v>96</v>
      </c>
      <c r="D36" s="89">
        <v>23700000</v>
      </c>
      <c r="E36" s="90">
        <f>E$9</f>
        <v>0.85</v>
      </c>
      <c r="F36" s="259">
        <f t="shared" si="0"/>
        <v>20145000</v>
      </c>
      <c r="G36" s="268"/>
      <c r="H36" s="269"/>
    </row>
    <row r="37" spans="1:15" s="274" customFormat="1" ht="30" customHeight="1" x14ac:dyDescent="0.5">
      <c r="A37" s="88">
        <v>201040203</v>
      </c>
      <c r="B37" s="109" t="s">
        <v>97</v>
      </c>
      <c r="C37" s="110" t="s">
        <v>98</v>
      </c>
      <c r="D37" s="89">
        <v>23700000</v>
      </c>
      <c r="E37" s="90">
        <f>E$9</f>
        <v>0.85</v>
      </c>
      <c r="F37" s="259">
        <f t="shared" si="0"/>
        <v>20145000</v>
      </c>
      <c r="G37" s="268"/>
      <c r="J37" s="276"/>
      <c r="K37" s="276"/>
      <c r="L37" s="276"/>
      <c r="M37" s="277"/>
      <c r="N37" s="277"/>
      <c r="O37" s="277"/>
    </row>
    <row r="38" spans="1:15" ht="30" customHeight="1" x14ac:dyDescent="0.45">
      <c r="A38" s="88">
        <v>201040204</v>
      </c>
      <c r="B38" s="109" t="s">
        <v>34</v>
      </c>
      <c r="C38" s="96" t="s">
        <v>99</v>
      </c>
      <c r="D38" s="89">
        <v>58500000</v>
      </c>
      <c r="E38" s="90">
        <f>E$9</f>
        <v>0.85</v>
      </c>
      <c r="F38" s="259">
        <f t="shared" si="0"/>
        <v>49725000</v>
      </c>
      <c r="G38" s="268"/>
      <c r="H38" s="269"/>
    </row>
    <row r="39" spans="1:15" ht="30" customHeight="1" thickBot="1" x14ac:dyDescent="0.5">
      <c r="A39" s="97">
        <v>201040205</v>
      </c>
      <c r="B39" s="114" t="s">
        <v>102</v>
      </c>
      <c r="C39" s="99" t="s">
        <v>35</v>
      </c>
      <c r="D39" s="100">
        <v>25800000</v>
      </c>
      <c r="E39" s="101">
        <f>E$9</f>
        <v>0.85</v>
      </c>
      <c r="F39" s="102">
        <f t="shared" si="0"/>
        <v>21930000</v>
      </c>
      <c r="G39" s="268"/>
      <c r="H39" s="269"/>
    </row>
    <row r="40" spans="1:15" ht="30" customHeight="1" x14ac:dyDescent="0.45">
      <c r="A40" s="91">
        <v>201040300</v>
      </c>
      <c r="B40" s="108" t="s">
        <v>103</v>
      </c>
      <c r="C40" s="93"/>
      <c r="D40" s="93"/>
      <c r="E40" s="94"/>
      <c r="F40" s="113"/>
      <c r="G40" s="268"/>
    </row>
    <row r="41" spans="1:15" ht="30" customHeight="1" x14ac:dyDescent="0.45">
      <c r="A41" s="255">
        <v>201040301</v>
      </c>
      <c r="B41" s="109" t="s">
        <v>7</v>
      </c>
      <c r="C41" s="96" t="s">
        <v>94</v>
      </c>
      <c r="D41" s="89" t="s">
        <v>85</v>
      </c>
      <c r="E41" s="90" t="s">
        <v>85</v>
      </c>
      <c r="F41" s="259"/>
      <c r="G41" s="268"/>
    </row>
    <row r="42" spans="1:15" ht="30" customHeight="1" x14ac:dyDescent="0.45">
      <c r="A42" s="255">
        <v>201040302</v>
      </c>
      <c r="B42" s="109" t="s">
        <v>6</v>
      </c>
      <c r="C42" s="96" t="s">
        <v>104</v>
      </c>
      <c r="D42" s="89" t="s">
        <v>85</v>
      </c>
      <c r="E42" s="90" t="s">
        <v>85</v>
      </c>
      <c r="F42" s="259"/>
      <c r="G42" s="268"/>
    </row>
    <row r="43" spans="1:15" s="266" customFormat="1" ht="30" customHeight="1" x14ac:dyDescent="0.45">
      <c r="A43" s="255">
        <v>201040303</v>
      </c>
      <c r="B43" s="109" t="s">
        <v>30</v>
      </c>
      <c r="C43" s="96" t="s">
        <v>57</v>
      </c>
      <c r="D43" s="89" t="s">
        <v>85</v>
      </c>
      <c r="E43" s="90" t="s">
        <v>85</v>
      </c>
      <c r="F43" s="259"/>
      <c r="G43" s="268"/>
    </row>
    <row r="44" spans="1:15" ht="30" customHeight="1" x14ac:dyDescent="0.45">
      <c r="A44" s="255">
        <v>201040304</v>
      </c>
      <c r="B44" s="109" t="s">
        <v>8</v>
      </c>
      <c r="C44" s="96" t="s">
        <v>99</v>
      </c>
      <c r="D44" s="89" t="s">
        <v>85</v>
      </c>
      <c r="E44" s="90" t="s">
        <v>85</v>
      </c>
      <c r="F44" s="259"/>
      <c r="G44" s="268"/>
      <c r="H44" s="278"/>
    </row>
    <row r="45" spans="1:15" ht="30" customHeight="1" thickBot="1" x14ac:dyDescent="0.5">
      <c r="A45" s="115">
        <v>201040305</v>
      </c>
      <c r="B45" s="114" t="s">
        <v>102</v>
      </c>
      <c r="C45" s="99" t="s">
        <v>35</v>
      </c>
      <c r="D45" s="100" t="s">
        <v>85</v>
      </c>
      <c r="E45" s="90" t="s">
        <v>85</v>
      </c>
      <c r="F45" s="102"/>
      <c r="G45" s="268"/>
    </row>
    <row r="46" spans="1:15" ht="30" customHeight="1" x14ac:dyDescent="0.45">
      <c r="A46" s="91">
        <v>201050000</v>
      </c>
      <c r="B46" s="92" t="s">
        <v>58</v>
      </c>
      <c r="C46" s="93"/>
      <c r="D46" s="93"/>
      <c r="E46" s="94"/>
      <c r="F46" s="113"/>
      <c r="G46" s="268"/>
    </row>
    <row r="47" spans="1:15" s="280" customFormat="1" ht="30" customHeight="1" x14ac:dyDescent="0.5">
      <c r="A47" s="88">
        <v>201050100</v>
      </c>
      <c r="B47" s="256" t="s">
        <v>105</v>
      </c>
      <c r="C47" s="96" t="s">
        <v>1</v>
      </c>
      <c r="D47" s="89">
        <v>85700000</v>
      </c>
      <c r="E47" s="90">
        <f>E$9</f>
        <v>0.85</v>
      </c>
      <c r="F47" s="259">
        <f t="shared" si="0"/>
        <v>72845000</v>
      </c>
      <c r="G47" s="268"/>
      <c r="H47" s="279"/>
    </row>
    <row r="48" spans="1:15" ht="30" customHeight="1" thickBot="1" x14ac:dyDescent="0.5">
      <c r="A48" s="97">
        <v>201050200</v>
      </c>
      <c r="B48" s="98" t="s">
        <v>59</v>
      </c>
      <c r="C48" s="99" t="s">
        <v>1</v>
      </c>
      <c r="D48" s="100">
        <v>23700000</v>
      </c>
      <c r="E48" s="101">
        <f>E$9</f>
        <v>0.85</v>
      </c>
      <c r="F48" s="102">
        <f t="shared" si="0"/>
        <v>20145000</v>
      </c>
      <c r="G48" s="268"/>
      <c r="H48" s="269"/>
    </row>
    <row r="49" spans="1:8" ht="30" customHeight="1" x14ac:dyDescent="0.45">
      <c r="A49" s="91">
        <v>201060000</v>
      </c>
      <c r="B49" s="92" t="s">
        <v>60</v>
      </c>
      <c r="C49" s="116"/>
      <c r="D49" s="116"/>
      <c r="E49" s="117"/>
      <c r="F49" s="113"/>
      <c r="G49" s="268"/>
    </row>
    <row r="50" spans="1:8" ht="30" customHeight="1" x14ac:dyDescent="0.45">
      <c r="A50" s="88">
        <v>201060100</v>
      </c>
      <c r="B50" s="256" t="s">
        <v>9</v>
      </c>
      <c r="C50" s="96" t="s">
        <v>1</v>
      </c>
      <c r="D50" s="89">
        <v>47700000</v>
      </c>
      <c r="E50" s="90">
        <f>E$9</f>
        <v>0.85</v>
      </c>
      <c r="F50" s="259">
        <f t="shared" si="0"/>
        <v>40545000</v>
      </c>
      <c r="G50" s="268"/>
      <c r="H50" s="269"/>
    </row>
    <row r="51" spans="1:8" ht="30" customHeight="1" thickBot="1" x14ac:dyDescent="0.5">
      <c r="A51" s="97">
        <v>201060200</v>
      </c>
      <c r="B51" s="98" t="s">
        <v>61</v>
      </c>
      <c r="C51" s="99" t="s">
        <v>1</v>
      </c>
      <c r="D51" s="100">
        <v>23700000</v>
      </c>
      <c r="E51" s="101">
        <f>E$9</f>
        <v>0.85</v>
      </c>
      <c r="F51" s="102">
        <f t="shared" si="0"/>
        <v>20145000</v>
      </c>
      <c r="G51" s="268"/>
      <c r="H51" s="269"/>
    </row>
    <row r="52" spans="1:8" ht="30" customHeight="1" x14ac:dyDescent="0.45">
      <c r="A52" s="91">
        <v>201070000</v>
      </c>
      <c r="B52" s="92" t="s">
        <v>62</v>
      </c>
      <c r="C52" s="116"/>
      <c r="D52" s="116"/>
      <c r="E52" s="117"/>
      <c r="F52" s="113"/>
      <c r="G52" s="268"/>
      <c r="H52" s="269"/>
    </row>
    <row r="53" spans="1:8" ht="30" customHeight="1" thickBot="1" x14ac:dyDescent="0.5">
      <c r="A53" s="97">
        <v>201070100</v>
      </c>
      <c r="B53" s="118" t="s">
        <v>107</v>
      </c>
      <c r="C53" s="119" t="s">
        <v>36</v>
      </c>
      <c r="D53" s="100">
        <v>22700000</v>
      </c>
      <c r="E53" s="101">
        <f>E$9</f>
        <v>0.85</v>
      </c>
      <c r="F53" s="102">
        <f t="shared" si="0"/>
        <v>19295000</v>
      </c>
      <c r="G53" s="268"/>
      <c r="H53" s="269"/>
    </row>
    <row r="54" spans="1:8" ht="30" customHeight="1" thickBot="1" x14ac:dyDescent="0.5">
      <c r="A54" s="356" t="s">
        <v>208</v>
      </c>
      <c r="B54" s="357"/>
      <c r="C54" s="357"/>
      <c r="D54" s="357"/>
      <c r="E54" s="358"/>
      <c r="F54" s="120">
        <f>SUM(F5:F53)</f>
        <v>1489540000</v>
      </c>
      <c r="G54" s="268"/>
    </row>
    <row r="56" spans="1:8" ht="19.899999999999999" customHeight="1" x14ac:dyDescent="0.45">
      <c r="C56" s="355" t="s">
        <v>298</v>
      </c>
      <c r="D56" s="355"/>
      <c r="E56" s="355"/>
      <c r="F56" s="355"/>
    </row>
    <row r="57" spans="1:8" ht="24.6" customHeight="1" x14ac:dyDescent="0.45">
      <c r="C57" s="355"/>
      <c r="D57" s="355"/>
      <c r="E57" s="355"/>
      <c r="F57" s="355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4">
    <mergeCell ref="G3:J4"/>
    <mergeCell ref="C56:F57"/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B33" zoomScaleNormal="100" zoomScaleSheetLayoutView="100" workbookViewId="0">
      <selection activeCell="A41" sqref="A41:F41"/>
    </sheetView>
  </sheetViews>
  <sheetFormatPr defaultColWidth="9.140625" defaultRowHeight="18" x14ac:dyDescent="0.45"/>
  <cols>
    <col min="1" max="1" width="13.7109375" style="263" customWidth="1"/>
    <col min="2" max="2" width="59.5703125" style="263" customWidth="1"/>
    <col min="3" max="3" width="22.7109375" style="263" customWidth="1"/>
    <col min="4" max="4" width="12.7109375" style="263" customWidth="1"/>
    <col min="5" max="5" width="10" style="263" customWidth="1"/>
    <col min="6" max="6" width="9.28515625" style="263" customWidth="1"/>
    <col min="7" max="7" width="21" style="263" customWidth="1"/>
    <col min="8" max="8" width="9.140625" style="268"/>
    <col min="9" max="16384" width="9.140625" style="262"/>
  </cols>
  <sheetData>
    <row r="1" spans="1:9" ht="30" customHeight="1" thickBot="1" x14ac:dyDescent="0.5">
      <c r="A1" s="359" t="s">
        <v>189</v>
      </c>
      <c r="B1" s="360"/>
      <c r="C1" s="360"/>
      <c r="D1" s="360"/>
      <c r="E1" s="360"/>
      <c r="F1" s="360"/>
      <c r="G1" s="361"/>
    </row>
    <row r="2" spans="1:9" ht="30" customHeight="1" thickBot="1" x14ac:dyDescent="0.5">
      <c r="A2" s="362" t="s">
        <v>168</v>
      </c>
      <c r="B2" s="362"/>
      <c r="C2" s="362"/>
      <c r="D2" s="362"/>
      <c r="E2" s="362"/>
      <c r="F2" s="362"/>
      <c r="G2" s="362"/>
    </row>
    <row r="3" spans="1:9" ht="30" customHeight="1" x14ac:dyDescent="0.45">
      <c r="A3" s="377" t="s">
        <v>108</v>
      </c>
      <c r="B3" s="378"/>
      <c r="C3" s="378"/>
      <c r="D3" s="378"/>
      <c r="E3" s="378"/>
      <c r="F3" s="378"/>
      <c r="G3" s="379"/>
    </row>
    <row r="4" spans="1:9" s="267" customFormat="1" ht="30" customHeight="1" x14ac:dyDescent="0.25">
      <c r="A4" s="373" t="s">
        <v>12</v>
      </c>
      <c r="B4" s="375" t="s">
        <v>13</v>
      </c>
      <c r="C4" s="375" t="s">
        <v>109</v>
      </c>
      <c r="D4" s="376" t="s">
        <v>37</v>
      </c>
      <c r="E4" s="386" t="s">
        <v>0</v>
      </c>
      <c r="F4" s="390" t="s">
        <v>199</v>
      </c>
      <c r="G4" s="121" t="s">
        <v>38</v>
      </c>
      <c r="H4" s="281"/>
    </row>
    <row r="5" spans="1:9" s="266" customFormat="1" ht="30" customHeight="1" thickBot="1" x14ac:dyDescent="0.5">
      <c r="A5" s="374"/>
      <c r="B5" s="376"/>
      <c r="C5" s="376"/>
      <c r="D5" s="380"/>
      <c r="E5" s="387"/>
      <c r="F5" s="391"/>
      <c r="G5" s="122" t="s">
        <v>210</v>
      </c>
      <c r="H5" s="282"/>
    </row>
    <row r="6" spans="1:9" s="284" customFormat="1" ht="30" customHeight="1" thickBot="1" x14ac:dyDescent="0.55000000000000004">
      <c r="A6" s="123">
        <v>301010000</v>
      </c>
      <c r="B6" s="124" t="s">
        <v>63</v>
      </c>
      <c r="C6" s="105"/>
      <c r="D6" s="105"/>
      <c r="E6" s="106"/>
      <c r="F6" s="106"/>
      <c r="G6" s="125"/>
      <c r="H6" s="283"/>
    </row>
    <row r="7" spans="1:9" s="286" customFormat="1" ht="30" customHeight="1" x14ac:dyDescent="0.5">
      <c r="A7" s="126">
        <v>301010100</v>
      </c>
      <c r="B7" s="127" t="s">
        <v>39</v>
      </c>
      <c r="C7" s="93"/>
      <c r="D7" s="128"/>
      <c r="E7" s="129"/>
      <c r="F7" s="129"/>
      <c r="G7" s="130"/>
      <c r="H7" s="285"/>
    </row>
    <row r="8" spans="1:9" ht="30" customHeight="1" x14ac:dyDescent="0.45">
      <c r="A8" s="260">
        <v>301010101</v>
      </c>
      <c r="B8" s="131" t="s">
        <v>40</v>
      </c>
      <c r="C8" s="257" t="s">
        <v>41</v>
      </c>
      <c r="D8" s="132">
        <v>3300000</v>
      </c>
      <c r="E8" s="290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3">
        <f>'ورودی محاسبات'!F16</f>
        <v>1.25</v>
      </c>
      <c r="G8" s="134">
        <f>D8*E8*F8</f>
        <v>2516250</v>
      </c>
      <c r="I8" s="269"/>
    </row>
    <row r="9" spans="1:9" ht="30" customHeight="1" x14ac:dyDescent="0.45">
      <c r="A9" s="260">
        <v>301010102</v>
      </c>
      <c r="B9" s="131" t="s">
        <v>110</v>
      </c>
      <c r="C9" s="257" t="s">
        <v>41</v>
      </c>
      <c r="D9" s="132">
        <v>6800000</v>
      </c>
      <c r="E9" s="133">
        <f t="shared" ref="E9:F12" si="0">E$8</f>
        <v>0.61</v>
      </c>
      <c r="F9" s="133">
        <f>F$8</f>
        <v>1.25</v>
      </c>
      <c r="G9" s="134">
        <f>D9*E9*F9</f>
        <v>5185000</v>
      </c>
      <c r="I9" s="269"/>
    </row>
    <row r="10" spans="1:9" ht="30" customHeight="1" x14ac:dyDescent="0.45">
      <c r="A10" s="260">
        <v>301010103</v>
      </c>
      <c r="B10" s="131" t="s">
        <v>111</v>
      </c>
      <c r="C10" s="257" t="s">
        <v>41</v>
      </c>
      <c r="D10" s="132">
        <v>6800000</v>
      </c>
      <c r="E10" s="133">
        <f t="shared" si="0"/>
        <v>0.61</v>
      </c>
      <c r="F10" s="133">
        <f t="shared" si="0"/>
        <v>1.25</v>
      </c>
      <c r="G10" s="134">
        <f t="shared" ref="G10:G25" si="1">D10*E10*F10</f>
        <v>5185000</v>
      </c>
      <c r="I10" s="269"/>
    </row>
    <row r="11" spans="1:9" ht="30" customHeight="1" x14ac:dyDescent="0.45">
      <c r="A11" s="260">
        <v>301010104</v>
      </c>
      <c r="B11" s="131" t="s">
        <v>112</v>
      </c>
      <c r="C11" s="257" t="s">
        <v>41</v>
      </c>
      <c r="D11" s="132">
        <v>6800000</v>
      </c>
      <c r="E11" s="133">
        <f t="shared" si="0"/>
        <v>0.61</v>
      </c>
      <c r="F11" s="133">
        <f t="shared" si="0"/>
        <v>1.25</v>
      </c>
      <c r="G11" s="134">
        <f t="shared" si="1"/>
        <v>5185000</v>
      </c>
      <c r="I11" s="269"/>
    </row>
    <row r="12" spans="1:9" s="288" customFormat="1" ht="30" customHeight="1" thickBot="1" x14ac:dyDescent="0.5">
      <c r="A12" s="135">
        <v>301010105</v>
      </c>
      <c r="B12" s="136" t="s">
        <v>113</v>
      </c>
      <c r="C12" s="119" t="s">
        <v>41</v>
      </c>
      <c r="D12" s="132">
        <v>6800000</v>
      </c>
      <c r="E12" s="137">
        <f t="shared" si="0"/>
        <v>0.61</v>
      </c>
      <c r="F12" s="137">
        <f t="shared" si="0"/>
        <v>1.25</v>
      </c>
      <c r="G12" s="138">
        <f t="shared" si="1"/>
        <v>5185000</v>
      </c>
      <c r="H12" s="268"/>
      <c r="I12" s="287"/>
    </row>
    <row r="13" spans="1:9" s="286" customFormat="1" ht="30" customHeight="1" x14ac:dyDescent="0.5">
      <c r="A13" s="126">
        <v>301010200</v>
      </c>
      <c r="B13" s="127" t="s">
        <v>64</v>
      </c>
      <c r="C13" s="93"/>
      <c r="D13" s="128"/>
      <c r="E13" s="129"/>
      <c r="F13" s="129"/>
      <c r="G13" s="139"/>
      <c r="H13" s="268"/>
      <c r="I13" s="289"/>
    </row>
    <row r="14" spans="1:9" s="280" customFormat="1" ht="30" customHeight="1" x14ac:dyDescent="0.5">
      <c r="A14" s="140">
        <v>301010201</v>
      </c>
      <c r="B14" s="131" t="s">
        <v>65</v>
      </c>
      <c r="C14" s="141" t="s">
        <v>41</v>
      </c>
      <c r="D14" s="132">
        <v>8400000</v>
      </c>
      <c r="E14" s="133">
        <f t="shared" ref="E14:F18" si="2">E$8</f>
        <v>0.61</v>
      </c>
      <c r="F14" s="133">
        <f t="shared" si="2"/>
        <v>1.25</v>
      </c>
      <c r="G14" s="134">
        <f t="shared" si="1"/>
        <v>6405000</v>
      </c>
      <c r="H14" s="268"/>
      <c r="I14" s="279"/>
    </row>
    <row r="15" spans="1:9" ht="36" customHeight="1" x14ac:dyDescent="0.45">
      <c r="A15" s="140">
        <v>301010202</v>
      </c>
      <c r="B15" s="131" t="s">
        <v>114</v>
      </c>
      <c r="C15" s="141" t="s">
        <v>41</v>
      </c>
      <c r="D15" s="132">
        <v>6800000</v>
      </c>
      <c r="E15" s="133">
        <f t="shared" si="2"/>
        <v>0.61</v>
      </c>
      <c r="F15" s="133">
        <f t="shared" si="2"/>
        <v>1.25</v>
      </c>
      <c r="G15" s="134">
        <f t="shared" si="1"/>
        <v>5185000</v>
      </c>
      <c r="I15" s="269"/>
    </row>
    <row r="16" spans="1:9" ht="30" customHeight="1" x14ac:dyDescent="0.45">
      <c r="A16" s="140">
        <v>301010203</v>
      </c>
      <c r="B16" s="131" t="s">
        <v>115</v>
      </c>
      <c r="C16" s="141" t="s">
        <v>41</v>
      </c>
      <c r="D16" s="132">
        <v>6800000</v>
      </c>
      <c r="E16" s="133">
        <f t="shared" si="2"/>
        <v>0.61</v>
      </c>
      <c r="F16" s="133">
        <f t="shared" si="2"/>
        <v>1.25</v>
      </c>
      <c r="G16" s="134">
        <f t="shared" si="1"/>
        <v>5185000</v>
      </c>
      <c r="I16" s="269"/>
    </row>
    <row r="17" spans="1:9" ht="30" customHeight="1" x14ac:dyDescent="0.45">
      <c r="A17" s="140">
        <v>301010204</v>
      </c>
      <c r="B17" s="131" t="s">
        <v>116</v>
      </c>
      <c r="C17" s="141" t="s">
        <v>41</v>
      </c>
      <c r="D17" s="132">
        <v>6800000</v>
      </c>
      <c r="E17" s="133">
        <f t="shared" si="2"/>
        <v>0.61</v>
      </c>
      <c r="F17" s="133">
        <f t="shared" si="2"/>
        <v>1.25</v>
      </c>
      <c r="G17" s="134">
        <f t="shared" si="1"/>
        <v>5185000</v>
      </c>
      <c r="I17" s="269"/>
    </row>
    <row r="18" spans="1:9" ht="30" customHeight="1" thickBot="1" x14ac:dyDescent="0.5">
      <c r="A18" s="142">
        <v>301010205</v>
      </c>
      <c r="B18" s="136" t="s">
        <v>66</v>
      </c>
      <c r="C18" s="143" t="s">
        <v>41</v>
      </c>
      <c r="D18" s="132">
        <v>6800000</v>
      </c>
      <c r="E18" s="137">
        <f t="shared" si="2"/>
        <v>0.61</v>
      </c>
      <c r="F18" s="137">
        <f t="shared" si="2"/>
        <v>1.25</v>
      </c>
      <c r="G18" s="138">
        <f t="shared" si="1"/>
        <v>5185000</v>
      </c>
      <c r="I18" s="269"/>
    </row>
    <row r="19" spans="1:9" s="286" customFormat="1" ht="30" customHeight="1" x14ac:dyDescent="0.5">
      <c r="A19" s="144">
        <v>301020000</v>
      </c>
      <c r="B19" s="145" t="s">
        <v>43</v>
      </c>
      <c r="C19" s="116"/>
      <c r="D19" s="146"/>
      <c r="E19" s="146"/>
      <c r="F19" s="146"/>
      <c r="G19" s="147"/>
      <c r="H19" s="268"/>
      <c r="I19" s="289"/>
    </row>
    <row r="20" spans="1:9" ht="39.75" customHeight="1" x14ac:dyDescent="0.45">
      <c r="A20" s="148">
        <v>301020100</v>
      </c>
      <c r="B20" s="131" t="s">
        <v>117</v>
      </c>
      <c r="C20" s="96" t="s">
        <v>41</v>
      </c>
      <c r="D20" s="89">
        <v>41900000</v>
      </c>
      <c r="E20" s="90">
        <f t="shared" ref="E20:F25" si="3">E$8</f>
        <v>0.61</v>
      </c>
      <c r="F20" s="90">
        <f t="shared" si="3"/>
        <v>1.25</v>
      </c>
      <c r="G20" s="134">
        <f t="shared" si="1"/>
        <v>31948750</v>
      </c>
      <c r="I20" s="269"/>
    </row>
    <row r="21" spans="1:9" s="266" customFormat="1" ht="30" customHeight="1" x14ac:dyDescent="0.45">
      <c r="A21" s="148">
        <v>301020200</v>
      </c>
      <c r="B21" s="131" t="s">
        <v>118</v>
      </c>
      <c r="C21" s="96" t="s">
        <v>41</v>
      </c>
      <c r="D21" s="89">
        <v>41900000</v>
      </c>
      <c r="E21" s="90">
        <f t="shared" si="3"/>
        <v>0.61</v>
      </c>
      <c r="F21" s="90">
        <f t="shared" si="3"/>
        <v>1.25</v>
      </c>
      <c r="G21" s="134">
        <f t="shared" si="1"/>
        <v>31948750</v>
      </c>
      <c r="H21" s="268"/>
      <c r="I21" s="271"/>
    </row>
    <row r="22" spans="1:9" ht="30" customHeight="1" x14ac:dyDescent="0.45">
      <c r="A22" s="148">
        <v>301020300</v>
      </c>
      <c r="B22" s="131" t="s">
        <v>275</v>
      </c>
      <c r="C22" s="96" t="s">
        <v>41</v>
      </c>
      <c r="D22" s="89">
        <v>21800000</v>
      </c>
      <c r="E22" s="90">
        <f t="shared" si="3"/>
        <v>0.61</v>
      </c>
      <c r="F22" s="90">
        <f t="shared" si="3"/>
        <v>1.25</v>
      </c>
      <c r="G22" s="134">
        <f t="shared" si="1"/>
        <v>16622500</v>
      </c>
      <c r="I22" s="269"/>
    </row>
    <row r="23" spans="1:9" ht="36" customHeight="1" x14ac:dyDescent="0.45">
      <c r="A23" s="148">
        <v>301020400</v>
      </c>
      <c r="B23" s="131" t="s">
        <v>119</v>
      </c>
      <c r="C23" s="96" t="s">
        <v>120</v>
      </c>
      <c r="D23" s="89">
        <v>77000000</v>
      </c>
      <c r="E23" s="90">
        <f t="shared" si="3"/>
        <v>0.61</v>
      </c>
      <c r="F23" s="90">
        <f t="shared" si="3"/>
        <v>1.25</v>
      </c>
      <c r="G23" s="134">
        <f t="shared" si="1"/>
        <v>58712500</v>
      </c>
      <c r="I23" s="269"/>
    </row>
    <row r="24" spans="1:9" ht="30" customHeight="1" x14ac:dyDescent="0.45">
      <c r="A24" s="148">
        <v>301020500</v>
      </c>
      <c r="B24" s="131" t="s">
        <v>67</v>
      </c>
      <c r="C24" s="96" t="s">
        <v>41</v>
      </c>
      <c r="D24" s="89">
        <v>8400000</v>
      </c>
      <c r="E24" s="90">
        <f t="shared" si="3"/>
        <v>0.61</v>
      </c>
      <c r="F24" s="90">
        <f t="shared" si="3"/>
        <v>1.25</v>
      </c>
      <c r="G24" s="134">
        <f t="shared" si="1"/>
        <v>6405000</v>
      </c>
      <c r="I24" s="269"/>
    </row>
    <row r="25" spans="1:9" ht="30" customHeight="1" thickBot="1" x14ac:dyDescent="0.5">
      <c r="A25" s="149">
        <v>301020600</v>
      </c>
      <c r="B25" s="136" t="s">
        <v>68</v>
      </c>
      <c r="C25" s="96" t="s">
        <v>41</v>
      </c>
      <c r="D25" s="89">
        <v>8400000</v>
      </c>
      <c r="E25" s="101">
        <f t="shared" si="3"/>
        <v>0.61</v>
      </c>
      <c r="F25" s="101">
        <f t="shared" si="3"/>
        <v>1.25</v>
      </c>
      <c r="G25" s="138">
        <f t="shared" si="1"/>
        <v>6405000</v>
      </c>
      <c r="I25" s="269"/>
    </row>
    <row r="26" spans="1:9" s="280" customFormat="1" ht="30" customHeight="1" x14ac:dyDescent="0.5">
      <c r="A26" s="150">
        <v>301030000</v>
      </c>
      <c r="B26" s="145" t="s">
        <v>44</v>
      </c>
      <c r="C26" s="151"/>
      <c r="D26" s="128"/>
      <c r="E26" s="129"/>
      <c r="F26" s="129"/>
      <c r="G26" s="152"/>
      <c r="H26" s="268"/>
      <c r="I26" s="279"/>
    </row>
    <row r="27" spans="1:9" ht="30" customHeight="1" x14ac:dyDescent="0.45">
      <c r="A27" s="388">
        <v>301030100</v>
      </c>
      <c r="B27" s="389" t="s">
        <v>271</v>
      </c>
      <c r="C27" s="153" t="s">
        <v>121</v>
      </c>
      <c r="D27" s="392">
        <v>26900000</v>
      </c>
      <c r="E27" s="397">
        <f t="shared" ref="E27:F32" si="4">E$8</f>
        <v>0.61</v>
      </c>
      <c r="F27" s="397">
        <f t="shared" si="4"/>
        <v>1.25</v>
      </c>
      <c r="G27" s="385">
        <f>D27*E27*F27</f>
        <v>20511250</v>
      </c>
      <c r="H27" s="384"/>
      <c r="I27" s="269"/>
    </row>
    <row r="28" spans="1:9" s="266" customFormat="1" ht="30" customHeight="1" x14ac:dyDescent="0.45">
      <c r="A28" s="388"/>
      <c r="B28" s="389"/>
      <c r="C28" s="154" t="s">
        <v>249</v>
      </c>
      <c r="D28" s="393"/>
      <c r="E28" s="398">
        <f t="shared" si="4"/>
        <v>0.61</v>
      </c>
      <c r="F28" s="398">
        <f t="shared" si="4"/>
        <v>1.25</v>
      </c>
      <c r="G28" s="385"/>
      <c r="H28" s="384"/>
      <c r="I28" s="271"/>
    </row>
    <row r="29" spans="1:9" ht="30" customHeight="1" x14ac:dyDescent="0.45">
      <c r="A29" s="260">
        <v>301030200</v>
      </c>
      <c r="B29" s="131" t="s">
        <v>272</v>
      </c>
      <c r="C29" s="155" t="s">
        <v>41</v>
      </c>
      <c r="D29" s="89">
        <v>13300000</v>
      </c>
      <c r="E29" s="90">
        <f t="shared" si="4"/>
        <v>0.61</v>
      </c>
      <c r="F29" s="90">
        <f t="shared" si="4"/>
        <v>1.25</v>
      </c>
      <c r="G29" s="259">
        <f>D29*E29*F29</f>
        <v>10141250</v>
      </c>
      <c r="I29" s="269"/>
    </row>
    <row r="30" spans="1:9" ht="30" customHeight="1" x14ac:dyDescent="0.45">
      <c r="A30" s="260">
        <v>301030300</v>
      </c>
      <c r="B30" s="131" t="s">
        <v>122</v>
      </c>
      <c r="C30" s="155" t="s">
        <v>45</v>
      </c>
      <c r="D30" s="89">
        <v>13300000</v>
      </c>
      <c r="E30" s="90">
        <f t="shared" si="4"/>
        <v>0.61</v>
      </c>
      <c r="F30" s="90">
        <f t="shared" si="4"/>
        <v>1.25</v>
      </c>
      <c r="G30" s="259">
        <f t="shared" ref="G30:G40" si="5">D30*E30*F30</f>
        <v>10141250</v>
      </c>
      <c r="I30" s="269"/>
    </row>
    <row r="31" spans="1:9" ht="30" customHeight="1" x14ac:dyDescent="0.45">
      <c r="A31" s="260">
        <v>301030400</v>
      </c>
      <c r="B31" s="131" t="s">
        <v>123</v>
      </c>
      <c r="C31" s="155" t="s">
        <v>41</v>
      </c>
      <c r="D31" s="89">
        <v>13300000</v>
      </c>
      <c r="E31" s="90">
        <f t="shared" si="4"/>
        <v>0.61</v>
      </c>
      <c r="F31" s="90">
        <f t="shared" si="4"/>
        <v>1.25</v>
      </c>
      <c r="G31" s="259">
        <f t="shared" si="5"/>
        <v>10141250</v>
      </c>
      <c r="I31" s="269"/>
    </row>
    <row r="32" spans="1:9" ht="30" customHeight="1" thickBot="1" x14ac:dyDescent="0.5">
      <c r="A32" s="260">
        <v>301030500</v>
      </c>
      <c r="B32" s="156" t="s">
        <v>124</v>
      </c>
      <c r="C32" s="155" t="s">
        <v>41</v>
      </c>
      <c r="D32" s="89">
        <v>20100000</v>
      </c>
      <c r="E32" s="90">
        <f t="shared" si="4"/>
        <v>0.61</v>
      </c>
      <c r="F32" s="90">
        <f t="shared" si="4"/>
        <v>1.25</v>
      </c>
      <c r="G32" s="259">
        <f t="shared" si="5"/>
        <v>15326250</v>
      </c>
      <c r="I32" s="269"/>
    </row>
    <row r="33" spans="1:9" s="286" customFormat="1" ht="30" customHeight="1" x14ac:dyDescent="0.5">
      <c r="A33" s="150">
        <v>301040000</v>
      </c>
      <c r="B33" s="145" t="s">
        <v>46</v>
      </c>
      <c r="C33" s="128"/>
      <c r="D33" s="128"/>
      <c r="E33" s="129"/>
      <c r="F33" s="129"/>
      <c r="G33" s="139"/>
      <c r="H33" s="268"/>
      <c r="I33" s="289"/>
    </row>
    <row r="34" spans="1:9" ht="38.25" customHeight="1" thickBot="1" x14ac:dyDescent="0.5">
      <c r="A34" s="260">
        <v>301040100</v>
      </c>
      <c r="B34" s="131" t="s">
        <v>301</v>
      </c>
      <c r="C34" s="155" t="s">
        <v>125</v>
      </c>
      <c r="D34" s="89">
        <v>32500000</v>
      </c>
      <c r="E34" s="90">
        <f t="shared" ref="E34:F34" si="6">E$8</f>
        <v>0.61</v>
      </c>
      <c r="F34" s="90">
        <f t="shared" si="6"/>
        <v>1.25</v>
      </c>
      <c r="G34" s="259">
        <f t="shared" si="5"/>
        <v>24781250</v>
      </c>
      <c r="I34" s="269"/>
    </row>
    <row r="35" spans="1:9" ht="30" customHeight="1" x14ac:dyDescent="0.45">
      <c r="A35" s="150">
        <v>301050000</v>
      </c>
      <c r="B35" s="127" t="s">
        <v>128</v>
      </c>
      <c r="C35" s="128"/>
      <c r="D35" s="128"/>
      <c r="E35" s="129"/>
      <c r="F35" s="129"/>
      <c r="G35" s="139"/>
      <c r="I35" s="269"/>
    </row>
    <row r="36" spans="1:9" s="286" customFormat="1" ht="38.25" customHeight="1" thickBot="1" x14ac:dyDescent="0.55000000000000004">
      <c r="A36" s="135">
        <v>301050100</v>
      </c>
      <c r="B36" s="160" t="s">
        <v>223</v>
      </c>
      <c r="C36" s="161" t="s">
        <v>41</v>
      </c>
      <c r="D36" s="100">
        <v>13300000</v>
      </c>
      <c r="E36" s="101">
        <f>E$8</f>
        <v>0.61</v>
      </c>
      <c r="F36" s="101">
        <f>F$8</f>
        <v>1.25</v>
      </c>
      <c r="G36" s="102">
        <f t="shared" si="5"/>
        <v>10141250</v>
      </c>
      <c r="H36" s="268"/>
      <c r="I36" s="289"/>
    </row>
    <row r="37" spans="1:9" ht="30" customHeight="1" x14ac:dyDescent="0.45">
      <c r="A37" s="150">
        <v>301060000</v>
      </c>
      <c r="B37" s="145" t="s">
        <v>60</v>
      </c>
      <c r="C37" s="162"/>
      <c r="D37" s="128"/>
      <c r="E37" s="129"/>
      <c r="F37" s="129"/>
      <c r="G37" s="139"/>
      <c r="I37" s="269"/>
    </row>
    <row r="38" spans="1:9" s="286" customFormat="1" ht="30" customHeight="1" thickBot="1" x14ac:dyDescent="0.55000000000000004">
      <c r="A38" s="149">
        <v>301060100</v>
      </c>
      <c r="B38" s="160" t="s">
        <v>69</v>
      </c>
      <c r="C38" s="99" t="s">
        <v>41</v>
      </c>
      <c r="D38" s="100">
        <v>35100000</v>
      </c>
      <c r="E38" s="101">
        <f>E$8</f>
        <v>0.61</v>
      </c>
      <c r="F38" s="101">
        <f>F$8</f>
        <v>1.25</v>
      </c>
      <c r="G38" s="102">
        <f t="shared" si="5"/>
        <v>26763750</v>
      </c>
      <c r="H38" s="268"/>
      <c r="I38" s="289"/>
    </row>
    <row r="39" spans="1:9" ht="30" customHeight="1" x14ac:dyDescent="0.45">
      <c r="A39" s="150">
        <v>301070000</v>
      </c>
      <c r="B39" s="145" t="s">
        <v>62</v>
      </c>
      <c r="C39" s="116"/>
      <c r="D39" s="128"/>
      <c r="E39" s="129"/>
      <c r="F39" s="129"/>
      <c r="G39" s="139"/>
      <c r="I39" s="269"/>
    </row>
    <row r="40" spans="1:9" ht="30" customHeight="1" thickBot="1" x14ac:dyDescent="0.5">
      <c r="A40" s="149">
        <v>301070100</v>
      </c>
      <c r="B40" s="160" t="s">
        <v>47</v>
      </c>
      <c r="C40" s="99" t="s">
        <v>3</v>
      </c>
      <c r="D40" s="100">
        <v>13300000</v>
      </c>
      <c r="E40" s="101">
        <f>E$8</f>
        <v>0.61</v>
      </c>
      <c r="F40" s="101">
        <f>F$8</f>
        <v>1.25</v>
      </c>
      <c r="G40" s="102">
        <f t="shared" si="5"/>
        <v>10141250</v>
      </c>
      <c r="I40" s="269"/>
    </row>
    <row r="41" spans="1:9" ht="30" customHeight="1" thickBot="1" x14ac:dyDescent="0.5">
      <c r="A41" s="394" t="s">
        <v>221</v>
      </c>
      <c r="B41" s="395"/>
      <c r="C41" s="395"/>
      <c r="D41" s="395"/>
      <c r="E41" s="395"/>
      <c r="F41" s="396"/>
      <c r="G41" s="163">
        <f>SUM(G8:G40)</f>
        <v>340532500</v>
      </c>
      <c r="I41" s="269"/>
    </row>
    <row r="42" spans="1:9" ht="30" customHeight="1" thickBot="1" x14ac:dyDescent="0.5">
      <c r="A42" s="381" t="s">
        <v>209</v>
      </c>
      <c r="B42" s="382"/>
      <c r="C42" s="382"/>
      <c r="D42" s="382"/>
      <c r="E42" s="382"/>
      <c r="F42" s="383"/>
      <c r="G42" s="164">
        <f>G41*' روکش برآورد '!F6</f>
        <v>3745857500</v>
      </c>
      <c r="I42" s="269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topLeftCell="E52" zoomScaleNormal="100" zoomScaleSheetLayoutView="100" workbookViewId="0">
      <selection activeCell="A62" sqref="A62:G62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16.85546875" style="262" customWidth="1"/>
    <col min="4" max="4" width="13.140625" style="262" customWidth="1"/>
    <col min="5" max="5" width="10.85546875" style="262" customWidth="1"/>
    <col min="6" max="6" width="9.5703125" style="262" customWidth="1"/>
    <col min="7" max="7" width="8.7109375" style="262" customWidth="1"/>
    <col min="8" max="8" width="15.5703125" style="278" customWidth="1"/>
    <col min="9" max="16384" width="9.140625" style="262"/>
  </cols>
  <sheetData>
    <row r="1" spans="1:16" ht="30" customHeight="1" thickBot="1" x14ac:dyDescent="0.5">
      <c r="A1" s="359" t="s">
        <v>190</v>
      </c>
      <c r="B1" s="360"/>
      <c r="C1" s="360"/>
      <c r="D1" s="360"/>
      <c r="E1" s="360"/>
      <c r="F1" s="360"/>
      <c r="G1" s="360"/>
      <c r="H1" s="361"/>
    </row>
    <row r="2" spans="1:16" ht="30" customHeight="1" thickBot="1" x14ac:dyDescent="0.5">
      <c r="A2" s="362" t="s">
        <v>167</v>
      </c>
      <c r="B2" s="362"/>
      <c r="C2" s="362"/>
      <c r="D2" s="362"/>
      <c r="E2" s="362"/>
      <c r="F2" s="362"/>
      <c r="G2" s="362"/>
      <c r="H2" s="362"/>
      <c r="I2" s="291" t="s">
        <v>259</v>
      </c>
    </row>
    <row r="3" spans="1:16" ht="30" customHeight="1" thickBot="1" x14ac:dyDescent="0.5">
      <c r="A3" s="400" t="s">
        <v>129</v>
      </c>
      <c r="B3" s="401"/>
      <c r="C3" s="401"/>
      <c r="D3" s="401"/>
      <c r="E3" s="401"/>
      <c r="F3" s="401"/>
      <c r="G3" s="401"/>
      <c r="H3" s="379"/>
      <c r="L3" s="292"/>
      <c r="M3" s="293"/>
      <c r="N3" s="294"/>
      <c r="O3" s="295"/>
      <c r="P3" s="292"/>
    </row>
    <row r="4" spans="1:16" s="266" customFormat="1" ht="60" customHeight="1" thickBot="1" x14ac:dyDescent="0.5">
      <c r="A4" s="165" t="s">
        <v>12</v>
      </c>
      <c r="B4" s="166" t="s">
        <v>13</v>
      </c>
      <c r="C4" s="166" t="s">
        <v>14</v>
      </c>
      <c r="D4" s="166" t="s">
        <v>212</v>
      </c>
      <c r="E4" s="167" t="s">
        <v>256</v>
      </c>
      <c r="F4" s="166" t="s">
        <v>0</v>
      </c>
      <c r="G4" s="166" t="s">
        <v>199</v>
      </c>
      <c r="H4" s="168" t="s">
        <v>211</v>
      </c>
      <c r="L4" s="296"/>
      <c r="M4" s="296"/>
      <c r="N4" s="296"/>
      <c r="O4" s="296"/>
      <c r="P4" s="296"/>
    </row>
    <row r="5" spans="1:16" s="288" customFormat="1" ht="30" customHeight="1" thickBot="1" x14ac:dyDescent="0.5">
      <c r="A5" s="123">
        <v>302010000</v>
      </c>
      <c r="B5" s="169" t="s">
        <v>63</v>
      </c>
      <c r="C5" s="105"/>
      <c r="D5" s="105"/>
      <c r="E5" s="105"/>
      <c r="F5" s="170"/>
      <c r="G5" s="170"/>
      <c r="H5" s="171"/>
    </row>
    <row r="6" spans="1:16" ht="30" customHeight="1" x14ac:dyDescent="0.45">
      <c r="A6" s="126">
        <v>302010100</v>
      </c>
      <c r="B6" s="172" t="s">
        <v>39</v>
      </c>
      <c r="C6" s="93"/>
      <c r="D6" s="128"/>
      <c r="E6" s="128"/>
      <c r="F6" s="173"/>
      <c r="G6" s="173"/>
      <c r="H6" s="174"/>
    </row>
    <row r="7" spans="1:16" ht="30" customHeight="1" x14ac:dyDescent="0.45">
      <c r="A7" s="140">
        <v>302010101</v>
      </c>
      <c r="B7" s="175" t="s">
        <v>130</v>
      </c>
      <c r="C7" s="176" t="s">
        <v>1</v>
      </c>
      <c r="D7" s="177">
        <v>27500000</v>
      </c>
      <c r="E7" s="177">
        <v>1</v>
      </c>
      <c r="F7" s="299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8">
        <f>'ورودی محاسبات'!F16</f>
        <v>1.25</v>
      </c>
      <c r="H7" s="179">
        <f>D7*F7*G7*E7</f>
        <v>31625000</v>
      </c>
      <c r="I7" s="268"/>
      <c r="J7" s="269"/>
    </row>
    <row r="8" spans="1:16" s="288" customFormat="1" ht="30" customHeight="1" x14ac:dyDescent="0.45">
      <c r="A8" s="140">
        <v>302010102</v>
      </c>
      <c r="B8" s="175" t="s">
        <v>131</v>
      </c>
      <c r="C8" s="176" t="s">
        <v>2</v>
      </c>
      <c r="D8" s="177">
        <v>65500000</v>
      </c>
      <c r="E8" s="177">
        <v>1</v>
      </c>
      <c r="F8" s="178">
        <f>F$7</f>
        <v>0.92</v>
      </c>
      <c r="G8" s="178">
        <f>G$7</f>
        <v>1.25</v>
      </c>
      <c r="H8" s="179">
        <f>D8*F8*G8*E8</f>
        <v>75325000</v>
      </c>
      <c r="I8" s="268"/>
      <c r="J8" s="287"/>
    </row>
    <row r="9" spans="1:16" ht="30" customHeight="1" x14ac:dyDescent="0.45">
      <c r="A9" s="140">
        <v>302010104</v>
      </c>
      <c r="B9" s="180" t="s">
        <v>132</v>
      </c>
      <c r="C9" s="176" t="s">
        <v>1</v>
      </c>
      <c r="D9" s="177">
        <v>10700000</v>
      </c>
      <c r="E9" s="177">
        <v>1</v>
      </c>
      <c r="F9" s="178">
        <f t="shared" ref="F9:F61" si="0">F$7</f>
        <v>0.92</v>
      </c>
      <c r="G9" s="178">
        <f t="shared" ref="G9:G61" si="1">G$7</f>
        <v>1.25</v>
      </c>
      <c r="H9" s="179">
        <f>D9*F9*G9*E9</f>
        <v>12305000</v>
      </c>
      <c r="I9" s="268"/>
      <c r="J9" s="269"/>
    </row>
    <row r="10" spans="1:16" s="266" customFormat="1" ht="30" customHeight="1" thickBot="1" x14ac:dyDescent="0.5">
      <c r="A10" s="181">
        <v>302010105</v>
      </c>
      <c r="B10" s="182" t="s">
        <v>4</v>
      </c>
      <c r="C10" s="157" t="s">
        <v>1</v>
      </c>
      <c r="D10" s="99" t="s">
        <v>85</v>
      </c>
      <c r="E10" s="99"/>
      <c r="F10" s="183"/>
      <c r="G10" s="183"/>
      <c r="H10" s="184"/>
      <c r="I10" s="268"/>
      <c r="J10" s="271"/>
    </row>
    <row r="11" spans="1:16" ht="30" customHeight="1" x14ac:dyDescent="0.45">
      <c r="A11" s="126">
        <v>302010200</v>
      </c>
      <c r="B11" s="172" t="s">
        <v>42</v>
      </c>
      <c r="C11" s="93"/>
      <c r="D11" s="128"/>
      <c r="E11" s="128"/>
      <c r="F11" s="173"/>
      <c r="G11" s="173"/>
      <c r="H11" s="174"/>
      <c r="I11" s="268"/>
      <c r="J11" s="269"/>
    </row>
    <row r="12" spans="1:16" ht="30" customHeight="1" x14ac:dyDescent="0.45">
      <c r="A12" s="140">
        <v>302010201</v>
      </c>
      <c r="B12" s="175" t="s">
        <v>241</v>
      </c>
      <c r="C12" s="176" t="s">
        <v>1</v>
      </c>
      <c r="D12" s="177">
        <v>87500000</v>
      </c>
      <c r="E12" s="177">
        <v>1</v>
      </c>
      <c r="F12" s="178">
        <f t="shared" si="0"/>
        <v>0.92</v>
      </c>
      <c r="G12" s="178">
        <f t="shared" si="1"/>
        <v>1.25</v>
      </c>
      <c r="H12" s="179">
        <f t="shared" ref="H12:H61" si="2">D12*F12*G12*E12</f>
        <v>100625000</v>
      </c>
      <c r="I12" s="268"/>
      <c r="J12" s="269"/>
    </row>
    <row r="13" spans="1:16" ht="33.75" customHeight="1" x14ac:dyDescent="0.45">
      <c r="A13" s="140">
        <v>302010202</v>
      </c>
      <c r="B13" s="175" t="s">
        <v>133</v>
      </c>
      <c r="C13" s="176" t="s">
        <v>134</v>
      </c>
      <c r="D13" s="177">
        <v>32900000</v>
      </c>
      <c r="E13" s="177">
        <v>1</v>
      </c>
      <c r="F13" s="178">
        <f t="shared" si="0"/>
        <v>0.92</v>
      </c>
      <c r="G13" s="178">
        <f t="shared" si="1"/>
        <v>1.25</v>
      </c>
      <c r="H13" s="179">
        <f t="shared" si="2"/>
        <v>37835000</v>
      </c>
      <c r="I13" s="268"/>
      <c r="J13" s="269"/>
    </row>
    <row r="14" spans="1:16" ht="30" customHeight="1" x14ac:dyDescent="0.45">
      <c r="A14" s="140">
        <v>302010203</v>
      </c>
      <c r="B14" s="175" t="s">
        <v>135</v>
      </c>
      <c r="C14" s="176" t="s">
        <v>1</v>
      </c>
      <c r="D14" s="177">
        <v>32900000</v>
      </c>
      <c r="E14" s="177">
        <v>1</v>
      </c>
      <c r="F14" s="178">
        <f t="shared" si="0"/>
        <v>0.92</v>
      </c>
      <c r="G14" s="178">
        <f t="shared" si="1"/>
        <v>1.25</v>
      </c>
      <c r="H14" s="179">
        <f>D14*F14*G14*E14</f>
        <v>37835000</v>
      </c>
      <c r="I14" s="268"/>
      <c r="J14" s="269"/>
    </row>
    <row r="15" spans="1:16" ht="30" customHeight="1" x14ac:dyDescent="0.45">
      <c r="A15" s="140">
        <v>302010204</v>
      </c>
      <c r="B15" s="175" t="s">
        <v>136</v>
      </c>
      <c r="C15" s="155" t="s">
        <v>1</v>
      </c>
      <c r="D15" s="177">
        <v>22300000</v>
      </c>
      <c r="E15" s="177">
        <v>1</v>
      </c>
      <c r="F15" s="178">
        <f t="shared" si="0"/>
        <v>0.92</v>
      </c>
      <c r="G15" s="178">
        <f t="shared" si="1"/>
        <v>1.25</v>
      </c>
      <c r="H15" s="179">
        <f>D15*F15*G15*E15</f>
        <v>25645000</v>
      </c>
      <c r="I15" s="297" t="s">
        <v>201</v>
      </c>
      <c r="J15" s="269"/>
    </row>
    <row r="16" spans="1:16" ht="30" customHeight="1" thickBot="1" x14ac:dyDescent="0.5">
      <c r="A16" s="142">
        <v>302010205</v>
      </c>
      <c r="B16" s="182" t="s">
        <v>137</v>
      </c>
      <c r="C16" s="157" t="s">
        <v>1</v>
      </c>
      <c r="D16" s="158">
        <v>32900000</v>
      </c>
      <c r="E16" s="158">
        <v>1</v>
      </c>
      <c r="F16" s="159">
        <f t="shared" si="0"/>
        <v>0.92</v>
      </c>
      <c r="G16" s="159">
        <f t="shared" si="1"/>
        <v>1.25</v>
      </c>
      <c r="H16" s="184">
        <f>D16*F16*G16*E16</f>
        <v>37835000</v>
      </c>
      <c r="I16" s="268"/>
      <c r="J16" s="269"/>
    </row>
    <row r="17" spans="1:10" ht="30" customHeight="1" x14ac:dyDescent="0.45">
      <c r="A17" s="150">
        <v>302020000</v>
      </c>
      <c r="B17" s="185" t="s">
        <v>46</v>
      </c>
      <c r="C17" s="128"/>
      <c r="D17" s="128"/>
      <c r="E17" s="128"/>
      <c r="F17" s="173"/>
      <c r="G17" s="173"/>
      <c r="H17" s="174"/>
      <c r="I17" s="268"/>
      <c r="J17" s="269"/>
    </row>
    <row r="18" spans="1:10" ht="30" customHeight="1" x14ac:dyDescent="0.45">
      <c r="A18" s="260">
        <v>302020100</v>
      </c>
      <c r="B18" s="186" t="s">
        <v>270</v>
      </c>
      <c r="C18" s="176" t="s">
        <v>2</v>
      </c>
      <c r="D18" s="177">
        <v>6200000</v>
      </c>
      <c r="E18" s="177">
        <v>3</v>
      </c>
      <c r="F18" s="178">
        <f t="shared" si="0"/>
        <v>0.92</v>
      </c>
      <c r="G18" s="178">
        <f t="shared" si="1"/>
        <v>1.25</v>
      </c>
      <c r="H18" s="179">
        <f>D18*F18*G18*E18</f>
        <v>21390000</v>
      </c>
      <c r="I18" s="268"/>
      <c r="J18" s="269"/>
    </row>
    <row r="19" spans="1:10" ht="41.25" customHeight="1" x14ac:dyDescent="0.45">
      <c r="A19" s="260">
        <v>302020200</v>
      </c>
      <c r="B19" s="186" t="s">
        <v>138</v>
      </c>
      <c r="C19" s="176" t="s">
        <v>1</v>
      </c>
      <c r="D19" s="177">
        <v>16400000</v>
      </c>
      <c r="E19" s="177">
        <v>1</v>
      </c>
      <c r="F19" s="178">
        <f t="shared" si="0"/>
        <v>0.92</v>
      </c>
      <c r="G19" s="178">
        <f t="shared" si="1"/>
        <v>1.25</v>
      </c>
      <c r="H19" s="179">
        <f>D19*F19*G19*E19</f>
        <v>18860000</v>
      </c>
      <c r="I19" s="268"/>
      <c r="J19" s="269"/>
    </row>
    <row r="20" spans="1:10" ht="30" customHeight="1" x14ac:dyDescent="0.45">
      <c r="A20" s="187">
        <v>302020300</v>
      </c>
      <c r="B20" s="186" t="s">
        <v>250</v>
      </c>
      <c r="C20" s="155" t="s">
        <v>1</v>
      </c>
      <c r="D20" s="96" t="s">
        <v>85</v>
      </c>
      <c r="E20" s="96"/>
      <c r="F20" s="188"/>
      <c r="G20" s="188"/>
      <c r="H20" s="179"/>
      <c r="I20" s="268"/>
      <c r="J20" s="269"/>
    </row>
    <row r="21" spans="1:10" ht="42" customHeight="1" thickBot="1" x14ac:dyDescent="0.5">
      <c r="A21" s="260">
        <v>302020400</v>
      </c>
      <c r="B21" s="131" t="s">
        <v>126</v>
      </c>
      <c r="C21" s="155" t="s">
        <v>127</v>
      </c>
      <c r="D21" s="89">
        <v>13500000</v>
      </c>
      <c r="E21" s="177">
        <v>1</v>
      </c>
      <c r="F21" s="178">
        <f t="shared" si="0"/>
        <v>0.92</v>
      </c>
      <c r="G21" s="178">
        <f t="shared" si="1"/>
        <v>1.25</v>
      </c>
      <c r="H21" s="179">
        <f>D21*F21*G21*E21</f>
        <v>15525000</v>
      </c>
      <c r="I21" s="268"/>
      <c r="J21" s="269"/>
    </row>
    <row r="22" spans="1:10" ht="30" customHeight="1" x14ac:dyDescent="0.45">
      <c r="A22" s="189">
        <v>302020500</v>
      </c>
      <c r="B22" s="190" t="s">
        <v>231</v>
      </c>
      <c r="C22" s="191"/>
      <c r="D22" s="192"/>
      <c r="E22" s="192"/>
      <c r="F22" s="193"/>
      <c r="G22" s="193"/>
      <c r="H22" s="194"/>
      <c r="I22" s="297" t="s">
        <v>269</v>
      </c>
    </row>
    <row r="23" spans="1:10" ht="30" customHeight="1" x14ac:dyDescent="0.45">
      <c r="A23" s="195">
        <v>302020501</v>
      </c>
      <c r="B23" s="196" t="s">
        <v>276</v>
      </c>
      <c r="C23" s="197" t="s">
        <v>232</v>
      </c>
      <c r="D23" s="198">
        <v>57700000</v>
      </c>
      <c r="E23" s="199">
        <v>1</v>
      </c>
      <c r="F23" s="200">
        <f t="shared" si="0"/>
        <v>0.92</v>
      </c>
      <c r="G23" s="200">
        <f t="shared" si="1"/>
        <v>1.25</v>
      </c>
      <c r="H23" s="201">
        <f t="shared" si="2"/>
        <v>66355000</v>
      </c>
      <c r="I23" s="268"/>
    </row>
    <row r="24" spans="1:10" ht="35.25" customHeight="1" x14ac:dyDescent="0.45">
      <c r="A24" s="195">
        <v>302020502</v>
      </c>
      <c r="B24" s="196" t="s">
        <v>233</v>
      </c>
      <c r="C24" s="202" t="s">
        <v>232</v>
      </c>
      <c r="D24" s="198">
        <v>99700000</v>
      </c>
      <c r="E24" s="199">
        <v>1</v>
      </c>
      <c r="F24" s="200">
        <f t="shared" si="0"/>
        <v>0.92</v>
      </c>
      <c r="G24" s="200">
        <f t="shared" si="1"/>
        <v>1.25</v>
      </c>
      <c r="H24" s="201">
        <f t="shared" si="2"/>
        <v>114655000</v>
      </c>
      <c r="I24" s="268"/>
    </row>
    <row r="25" spans="1:10" ht="30" customHeight="1" x14ac:dyDescent="0.45">
      <c r="A25" s="195">
        <v>302020503</v>
      </c>
      <c r="B25" s="203" t="s">
        <v>234</v>
      </c>
      <c r="C25" s="202" t="s">
        <v>232</v>
      </c>
      <c r="D25" s="198">
        <v>21900000</v>
      </c>
      <c r="E25" s="199">
        <v>1</v>
      </c>
      <c r="F25" s="200">
        <f t="shared" si="0"/>
        <v>0.92</v>
      </c>
      <c r="G25" s="200">
        <f t="shared" si="1"/>
        <v>1.25</v>
      </c>
      <c r="H25" s="201">
        <f t="shared" si="2"/>
        <v>25185000</v>
      </c>
    </row>
    <row r="26" spans="1:10" ht="37.5" customHeight="1" thickBot="1" x14ac:dyDescent="0.5">
      <c r="A26" s="204">
        <v>302020504</v>
      </c>
      <c r="B26" s="205" t="s">
        <v>235</v>
      </c>
      <c r="C26" s="206" t="s">
        <v>232</v>
      </c>
      <c r="D26" s="198">
        <v>21900000</v>
      </c>
      <c r="E26" s="208">
        <v>1</v>
      </c>
      <c r="F26" s="209">
        <f t="shared" si="0"/>
        <v>0.92</v>
      </c>
      <c r="G26" s="209">
        <f t="shared" si="1"/>
        <v>1.25</v>
      </c>
      <c r="H26" s="210">
        <f t="shared" si="2"/>
        <v>25185000</v>
      </c>
      <c r="I26" s="297"/>
    </row>
    <row r="27" spans="1:10" ht="30" customHeight="1" x14ac:dyDescent="0.45">
      <c r="A27" s="189">
        <v>302020600</v>
      </c>
      <c r="B27" s="190" t="s">
        <v>236</v>
      </c>
      <c r="C27" s="191"/>
      <c r="D27" s="191"/>
      <c r="E27" s="191"/>
      <c r="F27" s="211"/>
      <c r="G27" s="211"/>
      <c r="H27" s="212"/>
      <c r="I27" s="297" t="s">
        <v>269</v>
      </c>
    </row>
    <row r="28" spans="1:10" ht="30" customHeight="1" x14ac:dyDescent="0.45">
      <c r="A28" s="195">
        <v>302020601</v>
      </c>
      <c r="B28" s="196" t="s">
        <v>277</v>
      </c>
      <c r="C28" s="202" t="s">
        <v>232</v>
      </c>
      <c r="D28" s="198">
        <v>84100000</v>
      </c>
      <c r="E28" s="199">
        <v>1</v>
      </c>
      <c r="F28" s="200">
        <f t="shared" si="0"/>
        <v>0.92</v>
      </c>
      <c r="G28" s="200">
        <f t="shared" si="1"/>
        <v>1.25</v>
      </c>
      <c r="H28" s="201">
        <f t="shared" si="2"/>
        <v>96715000</v>
      </c>
      <c r="I28" s="268"/>
    </row>
    <row r="29" spans="1:10" ht="30" customHeight="1" thickBot="1" x14ac:dyDescent="0.5">
      <c r="A29" s="204">
        <v>302020602</v>
      </c>
      <c r="B29" s="213" t="s">
        <v>278</v>
      </c>
      <c r="C29" s="206" t="s">
        <v>232</v>
      </c>
      <c r="D29" s="207">
        <v>21900000</v>
      </c>
      <c r="E29" s="208">
        <v>1</v>
      </c>
      <c r="F29" s="209">
        <f t="shared" si="0"/>
        <v>0.92</v>
      </c>
      <c r="G29" s="209">
        <f t="shared" si="1"/>
        <v>1.25</v>
      </c>
      <c r="H29" s="210">
        <f t="shared" si="2"/>
        <v>25185000</v>
      </c>
      <c r="I29" s="297"/>
    </row>
    <row r="30" spans="1:10" ht="30" customHeight="1" x14ac:dyDescent="0.45">
      <c r="A30" s="189">
        <v>302020700</v>
      </c>
      <c r="B30" s="190" t="s">
        <v>237</v>
      </c>
      <c r="C30" s="191"/>
      <c r="D30" s="191"/>
      <c r="E30" s="191"/>
      <c r="F30" s="211"/>
      <c r="G30" s="211"/>
      <c r="H30" s="212"/>
      <c r="I30" s="297" t="s">
        <v>269</v>
      </c>
    </row>
    <row r="31" spans="1:10" ht="30" customHeight="1" x14ac:dyDescent="0.45">
      <c r="A31" s="195">
        <v>302020701</v>
      </c>
      <c r="B31" s="196" t="s">
        <v>279</v>
      </c>
      <c r="C31" s="202" t="s">
        <v>232</v>
      </c>
      <c r="D31" s="198">
        <v>57700000</v>
      </c>
      <c r="E31" s="199">
        <v>1</v>
      </c>
      <c r="F31" s="200">
        <f t="shared" si="0"/>
        <v>0.92</v>
      </c>
      <c r="G31" s="200">
        <f t="shared" si="1"/>
        <v>1.25</v>
      </c>
      <c r="H31" s="201">
        <f t="shared" si="2"/>
        <v>66355000</v>
      </c>
      <c r="I31" s="268"/>
    </row>
    <row r="32" spans="1:10" ht="36" customHeight="1" x14ac:dyDescent="0.45">
      <c r="A32" s="195">
        <v>302020702</v>
      </c>
      <c r="B32" s="196" t="s">
        <v>238</v>
      </c>
      <c r="C32" s="202" t="s">
        <v>232</v>
      </c>
      <c r="D32" s="198">
        <v>105000000</v>
      </c>
      <c r="E32" s="199">
        <v>1</v>
      </c>
      <c r="F32" s="200">
        <f t="shared" si="0"/>
        <v>0.92</v>
      </c>
      <c r="G32" s="200">
        <f t="shared" si="1"/>
        <v>1.25</v>
      </c>
      <c r="H32" s="201">
        <f t="shared" si="2"/>
        <v>120750000</v>
      </c>
      <c r="I32" s="268"/>
    </row>
    <row r="33" spans="1:9" ht="30" customHeight="1" x14ac:dyDescent="0.45">
      <c r="A33" s="195">
        <v>302020703</v>
      </c>
      <c r="B33" s="196" t="s">
        <v>280</v>
      </c>
      <c r="C33" s="202" t="s">
        <v>232</v>
      </c>
      <c r="D33" s="198">
        <v>21900000</v>
      </c>
      <c r="E33" s="199">
        <v>1</v>
      </c>
      <c r="F33" s="200">
        <f t="shared" si="0"/>
        <v>0.92</v>
      </c>
      <c r="G33" s="200">
        <f t="shared" si="1"/>
        <v>1.25</v>
      </c>
      <c r="H33" s="201">
        <f t="shared" si="2"/>
        <v>25185000</v>
      </c>
      <c r="I33" s="297"/>
    </row>
    <row r="34" spans="1:9" ht="30" customHeight="1" thickBot="1" x14ac:dyDescent="0.5">
      <c r="A34" s="204">
        <v>302020704</v>
      </c>
      <c r="B34" s="213" t="s">
        <v>239</v>
      </c>
      <c r="C34" s="206" t="s">
        <v>232</v>
      </c>
      <c r="D34" s="207">
        <v>21900000</v>
      </c>
      <c r="E34" s="208">
        <v>1</v>
      </c>
      <c r="F34" s="209">
        <f t="shared" si="0"/>
        <v>0.92</v>
      </c>
      <c r="G34" s="209">
        <f t="shared" si="1"/>
        <v>1.25</v>
      </c>
      <c r="H34" s="210">
        <f t="shared" si="2"/>
        <v>25185000</v>
      </c>
      <c r="I34" s="297"/>
    </row>
    <row r="35" spans="1:9" ht="30" customHeight="1" thickBot="1" x14ac:dyDescent="0.5">
      <c r="A35" s="214">
        <v>302020800</v>
      </c>
      <c r="B35" s="215" t="s">
        <v>228</v>
      </c>
      <c r="C35" s="216" t="s">
        <v>230</v>
      </c>
      <c r="D35" s="217">
        <v>129100000</v>
      </c>
      <c r="E35" s="218">
        <v>1</v>
      </c>
      <c r="F35" s="219">
        <f t="shared" si="0"/>
        <v>0.92</v>
      </c>
      <c r="G35" s="219">
        <f t="shared" si="1"/>
        <v>1.25</v>
      </c>
      <c r="H35" s="220">
        <f t="shared" si="2"/>
        <v>148465000</v>
      </c>
      <c r="I35" s="268"/>
    </row>
    <row r="36" spans="1:9" ht="30" customHeight="1" thickBot="1" x14ac:dyDescent="0.5">
      <c r="A36" s="214">
        <v>302020900</v>
      </c>
      <c r="B36" s="221" t="s">
        <v>229</v>
      </c>
      <c r="C36" s="216" t="s">
        <v>230</v>
      </c>
      <c r="D36" s="217">
        <v>46700000</v>
      </c>
      <c r="E36" s="218">
        <v>1</v>
      </c>
      <c r="F36" s="219">
        <f t="shared" si="0"/>
        <v>0.92</v>
      </c>
      <c r="G36" s="219">
        <f t="shared" si="1"/>
        <v>1.25</v>
      </c>
      <c r="H36" s="220">
        <f t="shared" si="2"/>
        <v>53705000</v>
      </c>
      <c r="I36" s="268"/>
    </row>
    <row r="37" spans="1:9" ht="30" customHeight="1" x14ac:dyDescent="0.45">
      <c r="A37" s="126">
        <v>302021000</v>
      </c>
      <c r="B37" s="127" t="s">
        <v>139</v>
      </c>
      <c r="C37" s="128"/>
      <c r="D37" s="222"/>
      <c r="E37" s="222"/>
      <c r="F37" s="173"/>
      <c r="G37" s="173"/>
      <c r="H37" s="223"/>
      <c r="I37" s="268"/>
    </row>
    <row r="38" spans="1:9" ht="30" customHeight="1" x14ac:dyDescent="0.45">
      <c r="A38" s="140">
        <v>302021001</v>
      </c>
      <c r="B38" s="156" t="s">
        <v>251</v>
      </c>
      <c r="C38" s="176" t="s">
        <v>2</v>
      </c>
      <c r="D38" s="177">
        <v>10700000</v>
      </c>
      <c r="E38" s="177">
        <v>1</v>
      </c>
      <c r="F38" s="178">
        <f t="shared" si="0"/>
        <v>0.92</v>
      </c>
      <c r="G38" s="178">
        <f t="shared" si="1"/>
        <v>1.25</v>
      </c>
      <c r="H38" s="179">
        <f t="shared" si="2"/>
        <v>12305000</v>
      </c>
      <c r="I38" s="268"/>
    </row>
    <row r="39" spans="1:9" ht="30" customHeight="1" thickBot="1" x14ac:dyDescent="0.5">
      <c r="A39" s="224">
        <v>302021002</v>
      </c>
      <c r="B39" s="225" t="s">
        <v>244</v>
      </c>
      <c r="C39" s="157" t="s">
        <v>2</v>
      </c>
      <c r="D39" s="158">
        <v>10700000</v>
      </c>
      <c r="E39" s="158">
        <v>1</v>
      </c>
      <c r="F39" s="159">
        <f t="shared" si="0"/>
        <v>0.92</v>
      </c>
      <c r="G39" s="159">
        <f t="shared" si="1"/>
        <v>1.25</v>
      </c>
      <c r="H39" s="184">
        <f t="shared" si="2"/>
        <v>12305000</v>
      </c>
      <c r="I39" s="297" t="s">
        <v>254</v>
      </c>
    </row>
    <row r="40" spans="1:9" ht="30" customHeight="1" x14ac:dyDescent="0.45">
      <c r="A40" s="126">
        <v>302030000</v>
      </c>
      <c r="B40" s="127" t="s">
        <v>58</v>
      </c>
      <c r="C40" s="162"/>
      <c r="D40" s="116"/>
      <c r="E40" s="116"/>
      <c r="F40" s="226"/>
      <c r="G40" s="226"/>
      <c r="H40" s="227"/>
      <c r="I40" s="268"/>
    </row>
    <row r="41" spans="1:9" ht="30" customHeight="1" x14ac:dyDescent="0.45">
      <c r="A41" s="228">
        <v>302030100</v>
      </c>
      <c r="B41" s="156" t="s">
        <v>281</v>
      </c>
      <c r="C41" s="176" t="s">
        <v>106</v>
      </c>
      <c r="D41" s="177">
        <v>29000000</v>
      </c>
      <c r="E41" s="229">
        <v>1</v>
      </c>
      <c r="F41" s="178">
        <f t="shared" si="0"/>
        <v>0.92</v>
      </c>
      <c r="G41" s="178">
        <f t="shared" si="1"/>
        <v>1.25</v>
      </c>
      <c r="H41" s="179">
        <f t="shared" si="2"/>
        <v>33350000</v>
      </c>
      <c r="I41" s="268"/>
    </row>
    <row r="42" spans="1:9" ht="30" customHeight="1" x14ac:dyDescent="0.45">
      <c r="A42" s="228">
        <v>302030200</v>
      </c>
      <c r="B42" s="156" t="s">
        <v>282</v>
      </c>
      <c r="C42" s="176" t="s">
        <v>106</v>
      </c>
      <c r="D42" s="177">
        <v>18600000</v>
      </c>
      <c r="E42" s="229">
        <v>1</v>
      </c>
      <c r="F42" s="178">
        <f t="shared" si="0"/>
        <v>0.92</v>
      </c>
      <c r="G42" s="178">
        <f t="shared" si="1"/>
        <v>1.25</v>
      </c>
      <c r="H42" s="179">
        <f t="shared" si="2"/>
        <v>21390000</v>
      </c>
      <c r="I42" s="297" t="s">
        <v>201</v>
      </c>
    </row>
    <row r="43" spans="1:9" ht="30" customHeight="1" x14ac:dyDescent="0.45">
      <c r="A43" s="228">
        <v>302030300</v>
      </c>
      <c r="B43" s="156" t="s">
        <v>224</v>
      </c>
      <c r="C43" s="176" t="s">
        <v>1</v>
      </c>
      <c r="D43" s="177">
        <v>44100000</v>
      </c>
      <c r="E43" s="229">
        <v>1</v>
      </c>
      <c r="F43" s="178">
        <f t="shared" si="0"/>
        <v>0.92</v>
      </c>
      <c r="G43" s="178">
        <f t="shared" si="1"/>
        <v>1.25</v>
      </c>
      <c r="H43" s="179">
        <f t="shared" si="2"/>
        <v>50715000</v>
      </c>
      <c r="I43" s="268"/>
    </row>
    <row r="44" spans="1:9" ht="30" customHeight="1" x14ac:dyDescent="0.45">
      <c r="A44" s="230">
        <v>302030400</v>
      </c>
      <c r="B44" s="156" t="s">
        <v>140</v>
      </c>
      <c r="C44" s="176" t="s">
        <v>1</v>
      </c>
      <c r="D44" s="229" t="s">
        <v>85</v>
      </c>
      <c r="E44" s="177"/>
      <c r="F44" s="231"/>
      <c r="G44" s="231"/>
      <c r="H44" s="179"/>
      <c r="I44" s="268"/>
    </row>
    <row r="45" spans="1:9" ht="30" customHeight="1" thickBot="1" x14ac:dyDescent="0.5">
      <c r="A45" s="224">
        <v>302030500</v>
      </c>
      <c r="B45" s="225" t="s">
        <v>141</v>
      </c>
      <c r="C45" s="157" t="s">
        <v>1</v>
      </c>
      <c r="D45" s="158">
        <v>157500000</v>
      </c>
      <c r="E45" s="158">
        <v>1</v>
      </c>
      <c r="F45" s="159">
        <f t="shared" si="0"/>
        <v>0.92</v>
      </c>
      <c r="G45" s="159">
        <f t="shared" si="1"/>
        <v>1.25</v>
      </c>
      <c r="H45" s="184">
        <f t="shared" si="2"/>
        <v>181125000</v>
      </c>
      <c r="I45" s="268"/>
    </row>
    <row r="46" spans="1:9" ht="30" customHeight="1" x14ac:dyDescent="0.45">
      <c r="A46" s="232">
        <v>302040000</v>
      </c>
      <c r="B46" s="127" t="s">
        <v>55</v>
      </c>
      <c r="C46" s="233"/>
      <c r="D46" s="234"/>
      <c r="E46" s="234"/>
      <c r="F46" s="235"/>
      <c r="G46" s="235"/>
      <c r="H46" s="236"/>
      <c r="I46" s="268"/>
    </row>
    <row r="47" spans="1:9" ht="36" customHeight="1" x14ac:dyDescent="0.45">
      <c r="A47" s="230">
        <v>302040100</v>
      </c>
      <c r="B47" s="156" t="s">
        <v>283</v>
      </c>
      <c r="C47" s="176" t="s">
        <v>142</v>
      </c>
      <c r="D47" s="229" t="s">
        <v>85</v>
      </c>
      <c r="E47" s="229"/>
      <c r="F47" s="231"/>
      <c r="G47" s="231"/>
      <c r="H47" s="179"/>
      <c r="I47" s="268"/>
    </row>
    <row r="48" spans="1:9" ht="30" customHeight="1" x14ac:dyDescent="0.45">
      <c r="A48" s="237">
        <v>302040200</v>
      </c>
      <c r="B48" s="131" t="s">
        <v>143</v>
      </c>
      <c r="C48" s="155" t="s">
        <v>142</v>
      </c>
      <c r="D48" s="229" t="s">
        <v>85</v>
      </c>
      <c r="E48" s="229"/>
      <c r="F48" s="231"/>
      <c r="G48" s="231"/>
      <c r="H48" s="179"/>
      <c r="I48" s="268"/>
    </row>
    <row r="49" spans="1:10" ht="30" customHeight="1" x14ac:dyDescent="0.45">
      <c r="A49" s="148">
        <v>302040300</v>
      </c>
      <c r="B49" s="131" t="s">
        <v>144</v>
      </c>
      <c r="C49" s="155" t="s">
        <v>1</v>
      </c>
      <c r="D49" s="89">
        <v>28900000</v>
      </c>
      <c r="E49" s="89">
        <v>1</v>
      </c>
      <c r="F49" s="178">
        <f t="shared" si="0"/>
        <v>0.92</v>
      </c>
      <c r="G49" s="178">
        <f t="shared" si="1"/>
        <v>1.25</v>
      </c>
      <c r="H49" s="238">
        <f t="shared" si="2"/>
        <v>33235000</v>
      </c>
      <c r="I49" s="297" t="s">
        <v>255</v>
      </c>
    </row>
    <row r="50" spans="1:10" ht="43.5" customHeight="1" x14ac:dyDescent="0.45">
      <c r="A50" s="237">
        <v>302040400</v>
      </c>
      <c r="B50" s="131" t="s">
        <v>145</v>
      </c>
      <c r="C50" s="155" t="s">
        <v>1</v>
      </c>
      <c r="D50" s="110" t="s">
        <v>252</v>
      </c>
      <c r="E50" s="96"/>
      <c r="F50" s="231"/>
      <c r="G50" s="231"/>
      <c r="H50" s="179"/>
      <c r="I50" s="268"/>
    </row>
    <row r="51" spans="1:10" ht="30" customHeight="1" thickBot="1" x14ac:dyDescent="0.5">
      <c r="A51" s="239">
        <v>302040500</v>
      </c>
      <c r="B51" s="136" t="s">
        <v>242</v>
      </c>
      <c r="C51" s="161" t="s">
        <v>243</v>
      </c>
      <c r="D51" s="99" t="s">
        <v>85</v>
      </c>
      <c r="E51" s="99"/>
      <c r="F51" s="240"/>
      <c r="G51" s="240"/>
      <c r="H51" s="184"/>
      <c r="I51" s="268"/>
    </row>
    <row r="52" spans="1:10" ht="30" customHeight="1" thickBot="1" x14ac:dyDescent="0.5">
      <c r="A52" s="241">
        <v>302050000</v>
      </c>
      <c r="B52" s="124" t="s">
        <v>204</v>
      </c>
      <c r="C52" s="242" t="s">
        <v>1</v>
      </c>
      <c r="D52" s="243" t="s">
        <v>85</v>
      </c>
      <c r="E52" s="240"/>
      <c r="F52" s="240"/>
      <c r="G52" s="240"/>
      <c r="H52" s="220"/>
      <c r="I52" s="297" t="s">
        <v>258</v>
      </c>
      <c r="J52" s="269"/>
    </row>
    <row r="53" spans="1:10" ht="30" customHeight="1" x14ac:dyDescent="0.45">
      <c r="A53" s="244">
        <v>302070000</v>
      </c>
      <c r="B53" s="245" t="s">
        <v>48</v>
      </c>
      <c r="C53" s="246"/>
      <c r="D53" s="246"/>
      <c r="E53" s="246"/>
      <c r="F53" s="247"/>
      <c r="G53" s="247"/>
      <c r="H53" s="248"/>
      <c r="I53" s="268"/>
      <c r="J53" s="269"/>
    </row>
    <row r="54" spans="1:10" ht="30" customHeight="1" x14ac:dyDescent="0.45">
      <c r="A54" s="96">
        <v>302070100</v>
      </c>
      <c r="B54" s="131" t="s">
        <v>154</v>
      </c>
      <c r="C54" s="155" t="s">
        <v>49</v>
      </c>
      <c r="D54" s="89">
        <v>176200000</v>
      </c>
      <c r="E54" s="89">
        <v>1</v>
      </c>
      <c r="F54" s="178">
        <f t="shared" si="0"/>
        <v>0.92</v>
      </c>
      <c r="G54" s="178">
        <f t="shared" si="1"/>
        <v>1.25</v>
      </c>
      <c r="H54" s="249">
        <f t="shared" si="2"/>
        <v>202630000</v>
      </c>
      <c r="I54" s="268"/>
      <c r="J54" s="269"/>
    </row>
    <row r="55" spans="1:10" ht="30" customHeight="1" x14ac:dyDescent="0.45">
      <c r="A55" s="96">
        <v>302070200</v>
      </c>
      <c r="B55" s="131" t="s">
        <v>155</v>
      </c>
      <c r="C55" s="155" t="s">
        <v>1</v>
      </c>
      <c r="D55" s="89">
        <v>88400000</v>
      </c>
      <c r="E55" s="89">
        <v>1</v>
      </c>
      <c r="F55" s="178">
        <f t="shared" si="0"/>
        <v>0.92</v>
      </c>
      <c r="G55" s="178">
        <f t="shared" si="1"/>
        <v>1.25</v>
      </c>
      <c r="H55" s="249">
        <f t="shared" si="2"/>
        <v>101660000</v>
      </c>
      <c r="I55" s="268"/>
      <c r="J55" s="269"/>
    </row>
    <row r="56" spans="1:10" ht="33.75" customHeight="1" x14ac:dyDescent="0.45">
      <c r="A56" s="96">
        <v>302070300</v>
      </c>
      <c r="B56" s="131" t="s">
        <v>156</v>
      </c>
      <c r="C56" s="155" t="s">
        <v>1</v>
      </c>
      <c r="D56" s="89">
        <v>71700000</v>
      </c>
      <c r="E56" s="89">
        <v>1</v>
      </c>
      <c r="F56" s="178">
        <f t="shared" si="0"/>
        <v>0.92</v>
      </c>
      <c r="G56" s="178">
        <f t="shared" si="1"/>
        <v>1.25</v>
      </c>
      <c r="H56" s="249">
        <f t="shared" si="2"/>
        <v>82455000</v>
      </c>
      <c r="I56" s="268"/>
      <c r="J56" s="269"/>
    </row>
    <row r="57" spans="1:10" ht="30" customHeight="1" x14ac:dyDescent="0.45">
      <c r="A57" s="96">
        <v>302070400</v>
      </c>
      <c r="B57" s="131" t="s">
        <v>157</v>
      </c>
      <c r="C57" s="155" t="s">
        <v>106</v>
      </c>
      <c r="D57" s="89">
        <v>44100000</v>
      </c>
      <c r="E57" s="89">
        <v>1</v>
      </c>
      <c r="F57" s="178">
        <f t="shared" si="0"/>
        <v>0.92</v>
      </c>
      <c r="G57" s="178">
        <f t="shared" si="1"/>
        <v>1.25</v>
      </c>
      <c r="H57" s="249">
        <f t="shared" si="2"/>
        <v>50715000</v>
      </c>
      <c r="I57" s="268"/>
      <c r="J57" s="269"/>
    </row>
    <row r="58" spans="1:10" ht="34.5" customHeight="1" x14ac:dyDescent="0.45">
      <c r="A58" s="96">
        <v>302070500</v>
      </c>
      <c r="B58" s="131" t="s">
        <v>50</v>
      </c>
      <c r="C58" s="155" t="s">
        <v>1</v>
      </c>
      <c r="D58" s="89">
        <v>74000000</v>
      </c>
      <c r="E58" s="89">
        <v>1</v>
      </c>
      <c r="F58" s="178">
        <f t="shared" si="0"/>
        <v>0.92</v>
      </c>
      <c r="G58" s="178">
        <f t="shared" si="1"/>
        <v>1.25</v>
      </c>
      <c r="H58" s="249">
        <f t="shared" si="2"/>
        <v>85100000</v>
      </c>
      <c r="I58" s="268"/>
      <c r="J58" s="269"/>
    </row>
    <row r="59" spans="1:10" ht="30" customHeight="1" x14ac:dyDescent="0.45">
      <c r="A59" s="96">
        <v>302070600</v>
      </c>
      <c r="B59" s="131" t="s">
        <v>51</v>
      </c>
      <c r="C59" s="155" t="s">
        <v>106</v>
      </c>
      <c r="D59" s="89">
        <v>44100000</v>
      </c>
      <c r="E59" s="89">
        <v>1</v>
      </c>
      <c r="F59" s="178">
        <f t="shared" si="0"/>
        <v>0.92</v>
      </c>
      <c r="G59" s="178">
        <f t="shared" si="1"/>
        <v>1.25</v>
      </c>
      <c r="H59" s="249">
        <f t="shared" si="2"/>
        <v>50715000</v>
      </c>
      <c r="I59" s="268"/>
      <c r="J59" s="269"/>
    </row>
    <row r="60" spans="1:10" ht="30" customHeight="1" x14ac:dyDescent="0.45">
      <c r="A60" s="96">
        <v>302070700</v>
      </c>
      <c r="B60" s="131" t="s">
        <v>158</v>
      </c>
      <c r="C60" s="155" t="s">
        <v>159</v>
      </c>
      <c r="D60" s="89">
        <v>73700000</v>
      </c>
      <c r="E60" s="89">
        <v>1</v>
      </c>
      <c r="F60" s="178">
        <f t="shared" si="0"/>
        <v>0.92</v>
      </c>
      <c r="G60" s="178">
        <f t="shared" si="1"/>
        <v>1.25</v>
      </c>
      <c r="H60" s="249">
        <f t="shared" si="2"/>
        <v>84755000</v>
      </c>
      <c r="I60" s="268"/>
      <c r="J60" s="269"/>
    </row>
    <row r="61" spans="1:10" ht="30" customHeight="1" x14ac:dyDescent="0.45">
      <c r="A61" s="96">
        <v>302070800</v>
      </c>
      <c r="B61" s="131" t="s">
        <v>284</v>
      </c>
      <c r="C61" s="155" t="s">
        <v>1</v>
      </c>
      <c r="D61" s="89">
        <v>176200000</v>
      </c>
      <c r="E61" s="89">
        <v>1</v>
      </c>
      <c r="F61" s="178">
        <f t="shared" si="0"/>
        <v>0.92</v>
      </c>
      <c r="G61" s="178">
        <f t="shared" si="1"/>
        <v>1.25</v>
      </c>
      <c r="H61" s="249">
        <f t="shared" si="2"/>
        <v>202630000</v>
      </c>
      <c r="I61" s="268"/>
      <c r="J61" s="269"/>
    </row>
    <row r="62" spans="1:10" ht="30" customHeight="1" x14ac:dyDescent="0.45">
      <c r="A62" s="399" t="s">
        <v>220</v>
      </c>
      <c r="B62" s="399"/>
      <c r="C62" s="399"/>
      <c r="D62" s="399"/>
      <c r="E62" s="399"/>
      <c r="F62" s="399"/>
      <c r="G62" s="399"/>
      <c r="H62" s="250">
        <f>SUM(H7:H21,H35:H61)</f>
        <v>1822060000</v>
      </c>
      <c r="I62" s="268"/>
    </row>
    <row r="63" spans="1:10" ht="18" customHeight="1" x14ac:dyDescent="0.45">
      <c r="A63" s="298"/>
      <c r="B63" s="298"/>
      <c r="C63" s="298"/>
      <c r="D63" s="298"/>
      <c r="E63" s="298"/>
      <c r="F63" s="298"/>
      <c r="G63" s="298"/>
      <c r="H63" s="298"/>
    </row>
    <row r="64" spans="1:10" ht="18" customHeight="1" x14ac:dyDescent="0.45">
      <c r="A64" s="298"/>
      <c r="B64" s="298"/>
      <c r="C64" s="298"/>
      <c r="D64" s="298"/>
      <c r="E64" s="298"/>
      <c r="F64" s="298"/>
      <c r="G64" s="298"/>
      <c r="H64" s="298"/>
    </row>
    <row r="65" spans="1:8" ht="18" customHeight="1" x14ac:dyDescent="0.45">
      <c r="A65" s="298"/>
      <c r="B65" s="298"/>
      <c r="C65" s="298"/>
      <c r="D65" s="298"/>
      <c r="E65" s="298"/>
      <c r="F65" s="298"/>
      <c r="G65" s="298"/>
      <c r="H65" s="298"/>
    </row>
    <row r="66" spans="1:8" ht="18" customHeight="1" x14ac:dyDescent="0.45">
      <c r="A66" s="298"/>
      <c r="B66" s="298"/>
      <c r="C66" s="298"/>
      <c r="D66" s="298"/>
      <c r="E66" s="298"/>
      <c r="F66" s="298"/>
      <c r="G66" s="298"/>
      <c r="H66" s="298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topLeftCell="E4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2"/>
    <col min="3" max="3" width="12.28515625" style="262" customWidth="1"/>
    <col min="4" max="4" width="51.28515625" style="262" customWidth="1"/>
    <col min="5" max="5" width="23.5703125" style="262" customWidth="1"/>
    <col min="6" max="6" width="12.28515625" style="262" bestFit="1" customWidth="1"/>
    <col min="7" max="7" width="16" style="262" customWidth="1"/>
    <col min="8" max="8" width="5" style="263" customWidth="1"/>
    <col min="9" max="9" width="17" style="262" customWidth="1"/>
    <col min="10" max="11" width="9.140625" style="262"/>
    <col min="12" max="12" width="9.140625" style="262" hidden="1" customWidth="1"/>
    <col min="13" max="13" width="19.140625" style="262" customWidth="1"/>
    <col min="14" max="16384" width="9.140625" style="262"/>
  </cols>
  <sheetData>
    <row r="1" spans="1:12" ht="30" customHeight="1" thickBot="1" x14ac:dyDescent="0.5">
      <c r="A1" s="359" t="s">
        <v>191</v>
      </c>
      <c r="B1" s="360"/>
      <c r="C1" s="360"/>
      <c r="D1" s="360"/>
      <c r="E1" s="361"/>
      <c r="F1" s="300"/>
      <c r="H1" s="262"/>
    </row>
    <row r="2" spans="1:12" ht="30" customHeight="1" thickBot="1" x14ac:dyDescent="0.5">
      <c r="A2" s="362" t="s">
        <v>173</v>
      </c>
      <c r="B2" s="362"/>
      <c r="C2" s="362"/>
      <c r="D2" s="362"/>
      <c r="E2" s="362"/>
      <c r="F2" s="301"/>
      <c r="G2" s="302"/>
      <c r="H2" s="302"/>
      <c r="I2" s="302"/>
    </row>
    <row r="3" spans="1:12" ht="30" customHeight="1" thickBot="1" x14ac:dyDescent="0.5">
      <c r="A3" s="406" t="s">
        <v>213</v>
      </c>
      <c r="B3" s="407"/>
      <c r="C3" s="408"/>
      <c r="D3" s="408"/>
      <c r="E3" s="409"/>
      <c r="F3" s="303"/>
      <c r="G3" s="303"/>
      <c r="H3" s="304"/>
      <c r="I3" s="303"/>
    </row>
    <row r="4" spans="1:12" ht="45" customHeight="1" thickBot="1" x14ac:dyDescent="0.5">
      <c r="A4" s="251" t="s">
        <v>54</v>
      </c>
      <c r="B4" s="405" t="s">
        <v>83</v>
      </c>
      <c r="C4" s="405"/>
      <c r="D4" s="405"/>
      <c r="E4" s="252" t="s">
        <v>38</v>
      </c>
      <c r="J4" s="305"/>
      <c r="L4" s="262">
        <v>1</v>
      </c>
    </row>
    <row r="5" spans="1:12" ht="45" customHeight="1" x14ac:dyDescent="0.45">
      <c r="A5" s="253">
        <v>1</v>
      </c>
      <c r="B5" s="410" t="s">
        <v>171</v>
      </c>
      <c r="C5" s="410"/>
      <c r="D5" s="410"/>
      <c r="E5" s="309">
        <f>('ورودی محاسبات'!F15-1)*0.5+1.3</f>
        <v>1.6</v>
      </c>
      <c r="L5" s="262">
        <v>0.25</v>
      </c>
    </row>
    <row r="6" spans="1:12" ht="45" customHeight="1" x14ac:dyDescent="0.45">
      <c r="A6" s="253">
        <v>2</v>
      </c>
      <c r="B6" s="412"/>
      <c r="C6" s="413"/>
      <c r="D6" s="414"/>
      <c r="E6" s="309">
        <f>ROUND(MIN((0.65*'ورودی محاسبات'!F17/4000)+0.35,1),2)</f>
        <v>1</v>
      </c>
    </row>
    <row r="7" spans="1:12" ht="45" customHeight="1" x14ac:dyDescent="0.45">
      <c r="A7" s="253">
        <v>3</v>
      </c>
      <c r="B7" s="411" t="s">
        <v>225</v>
      </c>
      <c r="C7" s="411"/>
      <c r="D7" s="411"/>
      <c r="E7" s="309">
        <f>ROUND(1+((0.41*E6)/'ورودی محاسبات'!F16),2)</f>
        <v>1.33</v>
      </c>
    </row>
    <row r="8" spans="1:12" ht="45" customHeight="1" x14ac:dyDescent="0.45">
      <c r="A8" s="253">
        <v>4</v>
      </c>
      <c r="B8" s="411" t="s">
        <v>172</v>
      </c>
      <c r="C8" s="411"/>
      <c r="D8" s="411"/>
      <c r="E8" s="310">
        <f>ROUND(8*((' روکش برآورد '!F5/1000)^0.64)*'ورودی محاسبات'!F16*'فنی کارگاهی'!E5*'فنی کارگاهی'!E7*'ورودی محاسبات'!F18*1000,0)</f>
        <v>1241820010</v>
      </c>
    </row>
    <row r="9" spans="1:12" ht="45" customHeight="1" thickBot="1" x14ac:dyDescent="0.5">
      <c r="A9" s="402" t="s">
        <v>198</v>
      </c>
      <c r="B9" s="403"/>
      <c r="C9" s="403"/>
      <c r="D9" s="404"/>
      <c r="E9" s="311">
        <f>E8*' روکش برآورد '!F6</f>
        <v>13660020110</v>
      </c>
      <c r="F9" s="306"/>
    </row>
    <row r="10" spans="1:12" ht="24" x14ac:dyDescent="0.45">
      <c r="G10" s="307"/>
    </row>
    <row r="11" spans="1:12" x14ac:dyDescent="0.45">
      <c r="E11" s="308"/>
    </row>
    <row r="12" spans="1:12" x14ac:dyDescent="0.45">
      <c r="E12" s="308"/>
    </row>
    <row r="13" spans="1:12" x14ac:dyDescent="0.45">
      <c r="E13" s="308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5" orientation="portrait" r:id="rId1"/>
  <ignoredErrors>
    <ignoredError sqref="E5:E6 E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topLeftCell="C12" zoomScaleNormal="100" zoomScaleSheetLayoutView="100" workbookViewId="0">
      <selection activeCell="D19" sqref="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15" t="s">
        <v>192</v>
      </c>
      <c r="B1" s="416"/>
      <c r="C1" s="416"/>
      <c r="D1" s="416"/>
      <c r="E1" s="416"/>
      <c r="F1" s="417"/>
    </row>
    <row r="2" spans="1:8" ht="30" customHeight="1" x14ac:dyDescent="0.45">
      <c r="A2" s="316" t="s">
        <v>166</v>
      </c>
      <c r="B2" s="316"/>
      <c r="C2" s="316"/>
      <c r="D2" s="316"/>
      <c r="E2" s="316"/>
      <c r="F2" s="316"/>
    </row>
    <row r="3" spans="1:8" ht="30" customHeight="1" x14ac:dyDescent="0.45">
      <c r="A3" s="418" t="s">
        <v>146</v>
      </c>
      <c r="B3" s="418"/>
      <c r="C3" s="418"/>
      <c r="D3" s="418"/>
      <c r="E3" s="418"/>
      <c r="F3" s="418"/>
    </row>
    <row r="4" spans="1:8" s="10" customFormat="1" ht="30" customHeight="1" x14ac:dyDescent="0.45">
      <c r="A4" s="57" t="s">
        <v>12</v>
      </c>
      <c r="B4" s="57" t="s">
        <v>13</v>
      </c>
      <c r="C4" s="57" t="s">
        <v>14</v>
      </c>
      <c r="D4" s="57" t="s">
        <v>217</v>
      </c>
      <c r="E4" s="57" t="s">
        <v>0</v>
      </c>
      <c r="F4" s="57" t="s">
        <v>216</v>
      </c>
    </row>
    <row r="5" spans="1:8" ht="30" customHeight="1" x14ac:dyDescent="0.45">
      <c r="A5" s="65">
        <v>401010000</v>
      </c>
      <c r="B5" s="66" t="s">
        <v>46</v>
      </c>
      <c r="C5" s="67"/>
      <c r="D5" s="67"/>
      <c r="E5" s="67"/>
      <c r="F5" s="68"/>
    </row>
    <row r="6" spans="1:8" ht="30" customHeight="1" x14ac:dyDescent="0.45">
      <c r="A6" s="73">
        <v>401010100</v>
      </c>
      <c r="B6" s="39" t="s">
        <v>147</v>
      </c>
      <c r="C6" s="34" t="s">
        <v>2</v>
      </c>
      <c r="D6" s="37" t="s">
        <v>85</v>
      </c>
      <c r="E6" s="38"/>
      <c r="F6" s="35"/>
    </row>
    <row r="7" spans="1:8" ht="30" customHeight="1" x14ac:dyDescent="0.45">
      <c r="A7" s="58">
        <v>401010200</v>
      </c>
      <c r="B7" s="39" t="s">
        <v>148</v>
      </c>
      <c r="C7" s="36" t="s">
        <v>10</v>
      </c>
      <c r="D7" s="40">
        <v>477400000</v>
      </c>
      <c r="E7" s="41">
        <f>'نظارت قبل از اجرا'!E9</f>
        <v>0.85</v>
      </c>
      <c r="F7" s="40">
        <f>D7*E7</f>
        <v>405790000</v>
      </c>
      <c r="G7" s="46"/>
      <c r="H7" s="47"/>
    </row>
    <row r="8" spans="1:8" s="2" customFormat="1" ht="30" customHeight="1" x14ac:dyDescent="0.45">
      <c r="A8" s="58">
        <v>401010300</v>
      </c>
      <c r="B8" s="39" t="s">
        <v>149</v>
      </c>
      <c r="C8" s="36" t="s">
        <v>10</v>
      </c>
      <c r="D8" s="40">
        <v>71500000</v>
      </c>
      <c r="E8" s="41">
        <f>E$7</f>
        <v>0.85</v>
      </c>
      <c r="F8" s="40">
        <f t="shared" ref="F8:F18" si="0">D8*E8</f>
        <v>60775000</v>
      </c>
      <c r="G8" s="46"/>
      <c r="H8" s="49"/>
    </row>
    <row r="9" spans="1:8" ht="30" customHeight="1" x14ac:dyDescent="0.45">
      <c r="A9" s="58">
        <v>401010400</v>
      </c>
      <c r="B9" s="39" t="s">
        <v>150</v>
      </c>
      <c r="C9" s="36" t="s">
        <v>10</v>
      </c>
      <c r="D9" s="40">
        <v>47700000</v>
      </c>
      <c r="E9" s="41">
        <f t="shared" ref="E9:E18" si="1">E$7</f>
        <v>0.85</v>
      </c>
      <c r="F9" s="40">
        <f t="shared" si="0"/>
        <v>40545000</v>
      </c>
      <c r="G9" s="46"/>
      <c r="H9" s="47"/>
    </row>
    <row r="10" spans="1:8" ht="30" customHeight="1" x14ac:dyDescent="0.45">
      <c r="A10" s="58">
        <v>401010500</v>
      </c>
      <c r="B10" s="39" t="s">
        <v>151</v>
      </c>
      <c r="C10" s="36" t="s">
        <v>10</v>
      </c>
      <c r="D10" s="40">
        <v>47700000</v>
      </c>
      <c r="E10" s="41">
        <f t="shared" si="1"/>
        <v>0.85</v>
      </c>
      <c r="F10" s="40">
        <f t="shared" si="0"/>
        <v>40545000</v>
      </c>
      <c r="G10" s="46"/>
      <c r="H10" s="47"/>
    </row>
    <row r="11" spans="1:8" ht="30" customHeight="1" x14ac:dyDescent="0.45">
      <c r="A11" s="58">
        <v>401010600</v>
      </c>
      <c r="B11" s="39" t="s">
        <v>152</v>
      </c>
      <c r="C11" s="58" t="s">
        <v>10</v>
      </c>
      <c r="D11" s="35">
        <v>23800000</v>
      </c>
      <c r="E11" s="56">
        <f t="shared" si="1"/>
        <v>0.85</v>
      </c>
      <c r="F11" s="40">
        <f t="shared" si="0"/>
        <v>20230000</v>
      </c>
      <c r="G11" s="75" t="s">
        <v>201</v>
      </c>
      <c r="H11" s="47"/>
    </row>
    <row r="12" spans="1:8" ht="30" customHeight="1" x14ac:dyDescent="0.45">
      <c r="A12" s="58">
        <v>401010700</v>
      </c>
      <c r="B12" s="39" t="s">
        <v>153</v>
      </c>
      <c r="C12" s="36" t="s">
        <v>10</v>
      </c>
      <c r="D12" s="40">
        <v>35600000</v>
      </c>
      <c r="E12" s="41">
        <f t="shared" si="1"/>
        <v>0.85</v>
      </c>
      <c r="F12" s="40">
        <f t="shared" si="0"/>
        <v>30260000</v>
      </c>
      <c r="G12" s="46"/>
      <c r="H12" s="47"/>
    </row>
    <row r="13" spans="1:8" ht="30" customHeight="1" x14ac:dyDescent="0.45">
      <c r="A13" s="65">
        <v>401020000</v>
      </c>
      <c r="B13" s="66" t="s">
        <v>52</v>
      </c>
      <c r="C13" s="69"/>
      <c r="D13" s="69"/>
      <c r="E13" s="70"/>
      <c r="F13" s="70"/>
      <c r="G13" s="46"/>
      <c r="H13" s="47"/>
    </row>
    <row r="14" spans="1:8" ht="30" customHeight="1" x14ac:dyDescent="0.45">
      <c r="A14" s="58">
        <v>401020100</v>
      </c>
      <c r="B14" s="39" t="s">
        <v>160</v>
      </c>
      <c r="C14" s="34" t="s">
        <v>253</v>
      </c>
      <c r="D14" s="40">
        <v>23800000</v>
      </c>
      <c r="E14" s="41">
        <f t="shared" si="1"/>
        <v>0.85</v>
      </c>
      <c r="F14" s="40">
        <f t="shared" si="0"/>
        <v>20230000</v>
      </c>
      <c r="G14" s="46"/>
      <c r="H14" s="47"/>
    </row>
    <row r="15" spans="1:8" ht="30" customHeight="1" x14ac:dyDescent="0.45">
      <c r="A15" s="58">
        <v>401020200</v>
      </c>
      <c r="B15" s="39" t="s">
        <v>161</v>
      </c>
      <c r="C15" s="34" t="s">
        <v>106</v>
      </c>
      <c r="D15" s="40">
        <v>35600000</v>
      </c>
      <c r="E15" s="41">
        <f t="shared" si="1"/>
        <v>0.85</v>
      </c>
      <c r="F15" s="40">
        <f t="shared" si="0"/>
        <v>30260000</v>
      </c>
      <c r="G15" s="46"/>
      <c r="H15" s="47"/>
    </row>
    <row r="16" spans="1:8" ht="30" customHeight="1" x14ac:dyDescent="0.45">
      <c r="A16" s="58">
        <v>401020300</v>
      </c>
      <c r="B16" s="39" t="s">
        <v>11</v>
      </c>
      <c r="C16" s="34" t="s">
        <v>53</v>
      </c>
      <c r="D16" s="40">
        <v>59400000</v>
      </c>
      <c r="E16" s="41">
        <f t="shared" si="1"/>
        <v>0.85</v>
      </c>
      <c r="F16" s="40">
        <f t="shared" si="0"/>
        <v>50490000</v>
      </c>
      <c r="G16" s="46"/>
      <c r="H16" s="47"/>
    </row>
    <row r="17" spans="1:8" s="10" customFormat="1" ht="30" customHeight="1" x14ac:dyDescent="0.45">
      <c r="A17" s="73">
        <v>401020400</v>
      </c>
      <c r="B17" s="39" t="s">
        <v>162</v>
      </c>
      <c r="C17" s="34" t="s">
        <v>163</v>
      </c>
      <c r="D17" s="34" t="s">
        <v>85</v>
      </c>
      <c r="E17" s="70"/>
      <c r="F17" s="40"/>
      <c r="G17" s="46"/>
      <c r="H17" s="48"/>
    </row>
    <row r="18" spans="1:8" ht="30" customHeight="1" x14ac:dyDescent="0.45">
      <c r="A18" s="58">
        <v>401020500</v>
      </c>
      <c r="B18" s="39" t="s">
        <v>164</v>
      </c>
      <c r="C18" s="34" t="s">
        <v>1</v>
      </c>
      <c r="D18" s="40">
        <v>107400000</v>
      </c>
      <c r="E18" s="41">
        <f t="shared" si="1"/>
        <v>0.85</v>
      </c>
      <c r="F18" s="40">
        <f t="shared" si="0"/>
        <v>91290000</v>
      </c>
      <c r="G18" s="46"/>
      <c r="H18" s="47"/>
    </row>
    <row r="19" spans="1:8" ht="30" customHeight="1" x14ac:dyDescent="0.45">
      <c r="A19" s="73">
        <v>401020600</v>
      </c>
      <c r="B19" s="39" t="s">
        <v>165</v>
      </c>
      <c r="C19" s="34" t="s">
        <v>106</v>
      </c>
      <c r="D19" s="34" t="s">
        <v>85</v>
      </c>
      <c r="E19" s="70"/>
      <c r="F19" s="40"/>
      <c r="G19" s="46"/>
    </row>
    <row r="20" spans="1:8" ht="30" customHeight="1" x14ac:dyDescent="0.45">
      <c r="A20" s="419" t="s">
        <v>218</v>
      </c>
      <c r="B20" s="419"/>
      <c r="C20" s="419"/>
      <c r="D20" s="419"/>
      <c r="E20" s="419"/>
      <c r="F20" s="71">
        <f>SUM(F6:F19)</f>
        <v>790415000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tabSelected="1" view="pageBreakPreview" topLeftCell="C2" zoomScaleNormal="100" zoomScaleSheetLayoutView="100" workbookViewId="0">
      <selection activeCell="C8" sqref="C8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22" t="s">
        <v>193</v>
      </c>
      <c r="B1" s="422"/>
      <c r="C1" s="422"/>
      <c r="D1" s="422"/>
      <c r="E1" s="422"/>
      <c r="F1" s="422"/>
      <c r="G1" s="22"/>
    </row>
    <row r="2" spans="1:8" ht="30" customHeight="1" x14ac:dyDescent="0.25">
      <c r="A2" s="421" t="s">
        <v>82</v>
      </c>
      <c r="B2" s="421"/>
      <c r="C2" s="421"/>
      <c r="D2" s="421"/>
      <c r="E2" s="421"/>
      <c r="F2" s="421"/>
      <c r="G2" s="72"/>
      <c r="H2" s="17"/>
    </row>
    <row r="3" spans="1:8" ht="44.25" customHeight="1" x14ac:dyDescent="0.25">
      <c r="A3" s="60" t="s">
        <v>12</v>
      </c>
      <c r="B3" s="60" t="s">
        <v>13</v>
      </c>
      <c r="C3" s="60" t="s">
        <v>219</v>
      </c>
      <c r="D3" s="60" t="s">
        <v>226</v>
      </c>
      <c r="E3" s="60" t="s">
        <v>197</v>
      </c>
      <c r="F3" s="60" t="s">
        <v>257</v>
      </c>
      <c r="G3" s="76"/>
    </row>
    <row r="4" spans="1:8" ht="30" customHeight="1" x14ac:dyDescent="0.25">
      <c r="A4" s="61">
        <v>501010000</v>
      </c>
      <c r="B4" s="62" t="s">
        <v>71</v>
      </c>
      <c r="C4" s="63">
        <v>124500000</v>
      </c>
      <c r="D4" s="63">
        <v>0</v>
      </c>
      <c r="E4" s="61">
        <v>0</v>
      </c>
      <c r="F4" s="63">
        <f>E4*C4*D4</f>
        <v>0</v>
      </c>
      <c r="G4" s="74" t="s">
        <v>260</v>
      </c>
    </row>
    <row r="5" spans="1:8" ht="30" customHeight="1" x14ac:dyDescent="0.25">
      <c r="A5" s="61">
        <v>501020000</v>
      </c>
      <c r="B5" s="62" t="s">
        <v>72</v>
      </c>
      <c r="C5" s="63">
        <v>31100000</v>
      </c>
      <c r="D5" s="63">
        <v>0</v>
      </c>
      <c r="E5" s="61">
        <v>0</v>
      </c>
      <c r="F5" s="63">
        <f t="shared" ref="F5:F11" si="0">E5*C5*D5</f>
        <v>0</v>
      </c>
      <c r="G5" s="74" t="s">
        <v>260</v>
      </c>
    </row>
    <row r="6" spans="1:8" ht="30" customHeight="1" x14ac:dyDescent="0.25">
      <c r="A6" s="61">
        <v>501030000</v>
      </c>
      <c r="B6" s="62" t="s">
        <v>73</v>
      </c>
      <c r="C6" s="63">
        <v>15100000</v>
      </c>
      <c r="D6" s="63">
        <v>0</v>
      </c>
      <c r="E6" s="61">
        <v>0</v>
      </c>
      <c r="F6" s="63">
        <f t="shared" si="0"/>
        <v>0</v>
      </c>
      <c r="G6" s="74" t="s">
        <v>260</v>
      </c>
    </row>
    <row r="7" spans="1:8" ht="30" customHeight="1" x14ac:dyDescent="0.25">
      <c r="A7" s="61">
        <v>501040000</v>
      </c>
      <c r="B7" s="62" t="s">
        <v>74</v>
      </c>
      <c r="C7" s="63">
        <v>231100000</v>
      </c>
      <c r="D7" s="63">
        <v>1</v>
      </c>
      <c r="E7" s="61">
        <v>1</v>
      </c>
      <c r="F7" s="63">
        <f t="shared" si="0"/>
        <v>231100000</v>
      </c>
      <c r="G7" s="74" t="s">
        <v>261</v>
      </c>
    </row>
    <row r="8" spans="1:8" ht="30" customHeight="1" x14ac:dyDescent="0.25">
      <c r="A8" s="61">
        <v>501050000</v>
      </c>
      <c r="B8" s="62" t="s">
        <v>75</v>
      </c>
      <c r="C8" s="63">
        <v>0</v>
      </c>
      <c r="D8" s="63">
        <v>0</v>
      </c>
      <c r="E8" s="61">
        <v>0</v>
      </c>
      <c r="F8" s="63">
        <f>E8*C8*D8</f>
        <v>0</v>
      </c>
      <c r="G8" s="74" t="s">
        <v>261</v>
      </c>
    </row>
    <row r="9" spans="1:8" ht="30" customHeight="1" x14ac:dyDescent="0.25">
      <c r="A9" s="61">
        <v>501060000</v>
      </c>
      <c r="B9" s="62" t="s">
        <v>76</v>
      </c>
      <c r="C9" s="63">
        <v>0</v>
      </c>
      <c r="D9" s="63">
        <v>0</v>
      </c>
      <c r="E9" s="61">
        <v>0</v>
      </c>
      <c r="F9" s="63">
        <f t="shared" si="0"/>
        <v>0</v>
      </c>
      <c r="G9" s="74" t="s">
        <v>261</v>
      </c>
    </row>
    <row r="10" spans="1:8" ht="30" customHeight="1" x14ac:dyDescent="0.25">
      <c r="A10" s="61">
        <v>501070000</v>
      </c>
      <c r="B10" s="62" t="s">
        <v>77</v>
      </c>
      <c r="C10" s="63">
        <v>0</v>
      </c>
      <c r="D10" s="63">
        <v>0</v>
      </c>
      <c r="E10" s="61">
        <v>0</v>
      </c>
      <c r="F10" s="63">
        <f t="shared" si="0"/>
        <v>0</v>
      </c>
      <c r="G10" s="74" t="s">
        <v>261</v>
      </c>
    </row>
    <row r="11" spans="1:8" ht="30" customHeight="1" x14ac:dyDescent="0.25">
      <c r="A11" s="61">
        <v>501080000</v>
      </c>
      <c r="B11" s="62" t="s">
        <v>78</v>
      </c>
      <c r="C11" s="63">
        <v>0</v>
      </c>
      <c r="D11" s="63">
        <v>0</v>
      </c>
      <c r="E11" s="61">
        <v>0</v>
      </c>
      <c r="F11" s="63">
        <f t="shared" si="0"/>
        <v>0</v>
      </c>
      <c r="G11" s="74" t="s">
        <v>261</v>
      </c>
    </row>
    <row r="12" spans="1:8" ht="30" customHeight="1" x14ac:dyDescent="0.25">
      <c r="A12" s="420" t="s">
        <v>79</v>
      </c>
      <c r="B12" s="420"/>
      <c r="C12" s="420"/>
      <c r="D12" s="420"/>
      <c r="E12" s="420"/>
      <c r="F12" s="64">
        <f>SUM(F4:F11)</f>
        <v>231100000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1298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schemas.microsoft.com/office/infopath/2007/PartnerControls"/>
    <ds:schemaRef ds:uri="57cc77e0-a3cd-49e6-ad4b-89ed8cc4558b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0ed3d1fc-795f-4e02-92df-78b00a4d52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5FE44C-D112-4374-93F2-2C065C1F9525}"/>
</file>

<file path=customXml/itemProps3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خاتمه</vt:lpstr>
      <vt:lpstr>هزینه های پشتیبانی</vt:lpstr>
      <vt:lpstr>' روکش برآورد '!Print_Area</vt:lpstr>
      <vt:lpstr>'فنی کارگاهی'!Print_Area</vt:lpstr>
      <vt:lpstr>'نظارت خاتمه'!Print_Area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خاتمه'!Print_Titles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 نيمه‌كاره-1403</dc:title>
  <dc:creator>فرزاد پارسا</dc:creator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2024-06-26T07:19:43Z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