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3\"/>
    </mc:Choice>
  </mc:AlternateContent>
  <bookViews>
    <workbookView xWindow="-105" yWindow="-105" windowWidth="17490" windowHeight="11010" tabRatio="602" firstSheet="5" activeTab="5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وضعیت'!$A$1:$Q$43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1" i="46" l="1"/>
  <c r="Q39" i="46" l="1"/>
  <c r="Q37" i="46"/>
  <c r="P9" i="1" l="1"/>
  <c r="Q35" i="46" l="1"/>
  <c r="Q33" i="46"/>
  <c r="Q31" i="46"/>
  <c r="Q29" i="46"/>
  <c r="Q27" i="46"/>
  <c r="Q25" i="46"/>
  <c r="Q23" i="46"/>
  <c r="Q21" i="46"/>
  <c r="Q19" i="46"/>
  <c r="Q17" i="46"/>
  <c r="Q15" i="46"/>
  <c r="Q13" i="46"/>
  <c r="Q11" i="46"/>
  <c r="Q9" i="46"/>
  <c r="Q7" i="46"/>
  <c r="Q5" i="46"/>
  <c r="Q3" i="46"/>
  <c r="F1" i="43" l="1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Q43" i="46" l="1"/>
  <c r="G2" i="44"/>
  <c r="G1" i="44"/>
  <c r="A12" i="43" l="1"/>
  <c r="C12" i="43" s="1"/>
  <c r="D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<sst xmlns="http://schemas.openxmlformats.org/spreadsheetml/2006/main" count="289" uniqueCount="206">
  <si>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</si>
  <si>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</si>
  <si>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</si>
  <si>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</si>
  <si>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</si>
  <si>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</si>
  <si>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</si>
  <si>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</si>
  <si>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</si>
  <si>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</si>
  <si>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</si>
  <si>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</si>
  <si>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</si>
  <si>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</si>
  <si>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</si>
  <si>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</si>
  <si>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</si>
  <si>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</si>
  <si>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</si>
  <si>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</si>
  <si>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</si>
  <si>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</si>
  <si>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</si>
  <si>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</si>
  <si>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</si>
  <si>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</si>
  <si>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</si>
  <si>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</si>
  <si>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</si>
  <si>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</si>
  <si>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</si>
  <si>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</si>
  <si>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</si>
  <si>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</si>
  <si>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</si>
  <si>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</si>
  <si>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</si>
  <si>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</si>
  <si>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</si>
  <si>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</si>
  <si>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</si>
  <si>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</si>
  <si>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</si>
  <si>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</si>
  <si>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</si>
  <si>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</si>
  <si>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</si>
  <si>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</si>
  <si>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</si>
  <si>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</si>
  <si>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</si>
  <si>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</si>
  <si>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</si>
  <si>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</si>
  <si>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</si>
  <si>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</si>
  <si>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</si>
  <si>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</si>
  <si>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</si>
  <si>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</si>
  <si>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</si>
  <si>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</si>
  <si>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</si>
  <si>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</si>
  <si>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</si>
  <si>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</si>
  <si>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</si>
  <si>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</si>
  <si>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</si>
  <si>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</si>
  <si>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</si>
  <si>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</si>
  <si>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</si>
  <si>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</si>
  <si>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</si>
  <si>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</si>
  <si>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</si>
  <si>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</si>
  <si>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</si>
  <si>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</si>
  <si>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</si>
  <si>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</si>
  <si>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</si>
  <si>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</si>
  <si>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</si>
  <si>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</si>
  <si>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</si>
  <si>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</si>
  <si>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</si>
  <si>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</si>
  <si>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</si>
  <si>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</si>
  <si>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</si>
  <si>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</si>
  <si>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</si>
  <si>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</si>
  <si>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</si>
  <si>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</si>
  <si>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</si>
  <si>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</si>
  <si>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</si>
  <si>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</si>
  <si>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</si>
  <si>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</si>
  <si>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</si>
  <si>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</si>
  <si>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</si>
  <si>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</si>
  <si>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</si>
  <si>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</si>
  <si>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</si>
  <si>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</si>
  <si>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</si>
  <si>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</si>
  <si>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</si>
  <si>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</si>
  <si>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</si>
  <si>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</si>
  <si>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</si>
  <si>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</si>
  <si>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</si>
  <si>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</si>
  <si>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</si>
  <si>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</si>
  <si>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</si>
  <si>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</si>
  <si>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</si>
  <si>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</si>
  <si>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</si>
  <si>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</si>
  <si>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</si>
  <si>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</si>
  <si>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</si>
  <si>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</si>
  <si>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</si>
  <si>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</si>
  <si>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</si>
  <si>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خرید تجهیزات خاص (در صورت وجود)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</si>
  <si>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</si>
  <si>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</si>
  <si>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</si>
  <si>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</si>
  <si>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</si>
  <si>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</si>
  <si>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</si>
  <si>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</si>
  <si>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r>
      <t>برآورد کل حق الزحمه نظارت فنی کارگاهی در قرارداد (B</t>
    </r>
    <r>
      <rPr>
        <b/>
        <sz val="8"/>
        <color theme="1"/>
        <rFont val="B Nazanin"/>
        <charset val="178"/>
      </rPr>
      <t>b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</si>
  <si>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</si>
  <si>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</si>
  <si>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</si>
  <si>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t>مبلغ پيمان ( C ) با در نظر گرفتن مفاد بند 1-2-7-5 بخشنامه(ريال)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</si>
  <si>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</si>
  <si>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</si>
  <si>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</si>
  <si>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</si>
  <si>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</si>
  <si>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خرید تجهیزات خاص در صورتی که موجود باشد وارد کنید.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</si>
  <si>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</si>
  <si>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</si>
  <si>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</si>
  <si>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</si>
  <si>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</si>
  <si>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</si>
  <si>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</si>
  <si>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</si>
  <si>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</si>
  <si>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</si>
  <si>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</si>
  <si>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</si>
  <si>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</si>
  <si>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</si>
  <si>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</si>
  <si>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</si>
  <si>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</si>
  <si>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</si>
  <si>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</si>
  <si>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</si>
  <si>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</si>
  <si>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</si>
  <si>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</si>
  <si>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</si>
  <si>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</si>
  <si>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</si>
  <si>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</si>
  <si>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</si>
  <si>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</si>
  <si>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</si>
  <si>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</si>
  <si>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</si>
  <si>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</si>
  <si>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</si>
  <si>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</si>
  <si>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</si>
  <si>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</si>
  <si>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</si>
  <si>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</si>
  <si>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</si>
  <si>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ضریب کاهشی تجهیزات خاص</t>
  </si>
  <si>
    <t>مطابق با الگوی بند 1-2-7-5 و توافق طرفین</t>
  </si>
  <si>
    <t>1402/02/20</t>
  </si>
  <si>
    <t>1402/02/21</t>
  </si>
  <si>
    <t>1402/03/14</t>
  </si>
  <si>
    <t>1402/04/01</t>
  </si>
  <si>
    <t>سقف نصاب معاملات کوچک (ریال)</t>
  </si>
  <si>
    <t>مبلغ برآورد خرید تجهیزات خاص (سایر)</t>
  </si>
  <si>
    <t xml:space="preserve">دوره کارکرد : 1403/01/01   تا 1403/01/31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</si>
</sst>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84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sz val="8"/>
      <color theme="1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59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0" fontId="77" fillId="16" borderId="0" xfId="14" applyFont="1" applyFill="1" applyAlignment="1">
      <alignment vertical="center"/>
    </xf>
    <xf numFmtId="0" fontId="78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82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 wrapText="1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47" fillId="8" borderId="37" xfId="0" applyFont="1" applyFill="1" applyBorder="1" applyAlignment="1">
      <alignment horizontal="center" vertical="center" wrapText="1" readingOrder="2"/>
    </xf>
    <xf numFmtId="0" fontId="47" fillId="8" borderId="1" xfId="0" applyFont="1" applyFill="1" applyBorder="1" applyAlignment="1">
      <alignment horizontal="center" vertical="center" wrapText="1" readingOrder="2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0" fontId="34" fillId="10" borderId="34" xfId="14" applyFont="1" applyFill="1" applyBorder="1" applyAlignment="1">
      <alignment horizontal="center" vertical="center" wrapText="1"/>
    </xf>
    <xf numFmtId="0" fontId="34" fillId="10" borderId="28" xfId="14" applyFont="1" applyFill="1" applyBorder="1" applyAlignment="1">
      <alignment horizontal="center" vertical="center" wrapText="1"/>
    </xf>
    <xf numFmtId="0" fontId="34" fillId="10" borderId="37" xfId="14" applyFont="1" applyFill="1" applyBorder="1" applyAlignment="1">
      <alignment horizontal="center" vertical="center"/>
    </xf>
    <xf numFmtId="0" fontId="34" fillId="10" borderId="39" xfId="14" applyFont="1" applyFill="1" applyBorder="1" applyAlignment="1">
      <alignment horizontal="center" vertical="center"/>
    </xf>
    <xf numFmtId="165" fontId="34" fillId="10" borderId="32" xfId="14" applyNumberFormat="1" applyFont="1" applyFill="1" applyBorder="1" applyAlignment="1">
      <alignment horizontal="center" vertical="center" wrapText="1"/>
    </xf>
    <xf numFmtId="165" fontId="34" fillId="10" borderId="6" xfId="14" applyNumberFormat="1" applyFont="1" applyFill="1" applyBorder="1" applyAlignment="1">
      <alignment horizontal="center" vertical="center" wrapText="1"/>
    </xf>
    <xf numFmtId="165" fontId="34" fillId="10" borderId="50" xfId="14" applyNumberFormat="1" applyFont="1" applyFill="1" applyBorder="1" applyAlignment="1">
      <alignment horizontal="center" vertical="center" wrapText="1"/>
    </xf>
    <xf numFmtId="165" fontId="34" fillId="10" borderId="56" xfId="14" applyNumberFormat="1" applyFont="1" applyFill="1" applyBorder="1" applyAlignment="1">
      <alignment horizontal="center" vertical="center" wrapText="1"/>
    </xf>
    <xf numFmtId="165" fontId="34" fillId="10" borderId="59" xfId="14" applyNumberFormat="1" applyFont="1" applyFill="1" applyBorder="1" applyAlignment="1">
      <alignment horizontal="center" vertical="center" wrapText="1"/>
    </xf>
    <xf numFmtId="165" fontId="34" fillId="10" borderId="1" xfId="14" applyNumberFormat="1" applyFont="1" applyFill="1" applyBorder="1" applyAlignment="1">
      <alignment horizontal="center" vertical="center" wrapText="1"/>
    </xf>
    <xf numFmtId="165" fontId="34" fillId="16" borderId="17" xfId="14" applyNumberFormat="1" applyFont="1" applyFill="1" applyBorder="1" applyAlignment="1">
      <alignment horizontal="center" vertical="center" wrapText="1"/>
    </xf>
    <xf numFmtId="165" fontId="34" fillId="16" borderId="51" xfId="14" applyNumberFormat="1" applyFont="1" applyFill="1" applyBorder="1" applyAlignment="1">
      <alignment horizontal="center" vertical="center" wrapText="1"/>
    </xf>
    <xf numFmtId="165" fontId="34" fillId="9" borderId="50" xfId="14" applyNumberFormat="1" applyFont="1" applyFill="1" applyBorder="1" applyAlignment="1">
      <alignment horizontal="center" vertical="center" wrapText="1"/>
    </xf>
    <xf numFmtId="165" fontId="34" fillId="9" borderId="56" xfId="14" applyNumberFormat="1" applyFont="1" applyFill="1" applyBorder="1" applyAlignment="1">
      <alignment horizontal="center" vertical="center" wrapText="1"/>
    </xf>
    <xf numFmtId="165" fontId="34" fillId="11" borderId="50" xfId="14" applyNumberFormat="1" applyFont="1" applyFill="1" applyBorder="1" applyAlignment="1">
      <alignment horizontal="center" vertical="center" wrapText="1"/>
    </xf>
    <xf numFmtId="165" fontId="34" fillId="11" borderId="56" xfId="14" applyNumberFormat="1" applyFont="1" applyFill="1" applyBorder="1" applyAlignment="1">
      <alignment horizontal="center" vertical="center" wrapText="1"/>
    </xf>
    <xf numFmtId="165" fontId="34" fillId="13" borderId="50" xfId="14" applyNumberFormat="1" applyFont="1" applyFill="1" applyBorder="1" applyAlignment="1">
      <alignment horizontal="center" vertical="center" wrapText="1"/>
    </xf>
    <xf numFmtId="165" fontId="34" fillId="13" borderId="56" xfId="14" applyNumberFormat="1" applyFont="1" applyFill="1" applyBorder="1" applyAlignment="1">
      <alignment horizontal="center" vertical="center" wrapText="1"/>
    </xf>
    <xf numFmtId="165" fontId="34" fillId="18" borderId="50" xfId="14" applyNumberFormat="1" applyFont="1" applyFill="1" applyBorder="1" applyAlignment="1">
      <alignment horizontal="center" vertical="center" wrapText="1"/>
    </xf>
    <xf numFmtId="165" fontId="34" fillId="18" borderId="56" xfId="14" applyNumberFormat="1" applyFont="1" applyFill="1" applyBorder="1" applyAlignment="1">
      <alignment horizontal="center" vertical="center" wrapText="1"/>
    </xf>
    <xf numFmtId="165" fontId="34" fillId="19" borderId="50" xfId="14" applyNumberFormat="1" applyFont="1" applyFill="1" applyBorder="1" applyAlignment="1">
      <alignment horizontal="center" vertical="center" wrapText="1"/>
    </xf>
    <xf numFmtId="165" fontId="34" fillId="19" borderId="56" xfId="14" applyNumberFormat="1" applyFont="1" applyFill="1" applyBorder="1" applyAlignment="1">
      <alignment horizontal="center" vertical="center" wrapText="1"/>
    </xf>
    <xf numFmtId="165" fontId="34" fillId="3" borderId="50" xfId="14" applyNumberFormat="1" applyFont="1" applyFill="1" applyBorder="1" applyAlignment="1">
      <alignment horizontal="center" vertical="center" wrapText="1"/>
    </xf>
    <xf numFmtId="165" fontId="34" fillId="3" borderId="56" xfId="14" applyNumberFormat="1" applyFont="1" applyFill="1" applyBorder="1" applyAlignment="1">
      <alignment horizontal="center" vertical="center" wrapText="1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34" fillId="10" borderId="3" xfId="14" applyFont="1" applyFill="1" applyBorder="1" applyAlignment="1">
      <alignment horizontal="center" vertical="center" wrapText="1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37" fontId="15" fillId="2" borderId="7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3" borderId="22" xfId="0" applyNumberFormat="1" applyFont="1" applyFill="1" applyBorder="1" applyAlignment="1">
      <alignment horizontal="center" vertical="center" wrapText="1"/>
    </xf>
    <xf numFmtId="3" fontId="17" fillId="3" borderId="65" xfId="0" applyNumberFormat="1" applyFont="1" applyFill="1" applyBorder="1" applyAlignment="1">
      <alignment horizontal="center" vertical="center" wrapText="1"/>
    </xf>
    <xf numFmtId="3" fontId="17" fillId="3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43</xdr:row>
      <xdr:rowOff>17319</xdr:rowOff>
    </xdr:from>
    <xdr:to>
      <xdr:col>2</xdr:col>
      <xdr:colOff>1437408</xdr:colOff>
      <xdr:row>43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34636</xdr:colOff>
      <xdr:row>43</xdr:row>
      <xdr:rowOff>1</xdr:rowOff>
    </xdr:from>
    <xdr:to>
      <xdr:col>4</xdr:col>
      <xdr:colOff>1333499</xdr:colOff>
      <xdr:row>43</xdr:row>
      <xdr:rowOff>900546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9937657637" y="15932728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43</xdr:row>
      <xdr:rowOff>17319</xdr:rowOff>
    </xdr:from>
    <xdr:to>
      <xdr:col>3</xdr:col>
      <xdr:colOff>1402771</xdr:colOff>
      <xdr:row>43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9</xdr:col>
      <xdr:colOff>952499</xdr:colOff>
      <xdr:row>43</xdr:row>
      <xdr:rowOff>1</xdr:rowOff>
    </xdr:from>
    <xdr:to>
      <xdr:col>12</xdr:col>
      <xdr:colOff>138544</xdr:colOff>
      <xdr:row>43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16</xdr:col>
      <xdr:colOff>363680</xdr:colOff>
      <xdr:row>43</xdr:row>
      <xdr:rowOff>1</xdr:rowOff>
    </xdr:from>
    <xdr:to>
      <xdr:col>16</xdr:col>
      <xdr:colOff>1662543</xdr:colOff>
      <xdr:row>43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1385455</xdr:colOff>
      <xdr:row>43</xdr:row>
      <xdr:rowOff>13854</xdr:rowOff>
    </xdr:from>
    <xdr:to>
      <xdr:col>6</xdr:col>
      <xdr:colOff>65809</xdr:colOff>
      <xdr:row>43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:a16="http://schemas.microsoft.com/office/drawing/2014/main" xmlns="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xmlns="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2</xdr:col>
      <xdr:colOff>1340217</xdr:colOff>
      <xdr:row>10</xdr:row>
      <xdr:rowOff>653066</xdr:rowOff>
    </xdr:from>
    <xdr:ext cx="3095625" cy="166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𝟓𝟕𝟐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〖𝟖𝑭〗^(𝟎.𝟔𝟒)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𝟓𝟕𝟐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45"/>
  <sheetViews>
    <sheetView rightToLeft="1" view="pageBreakPreview" zoomScale="55" zoomScaleNormal="100" zoomScaleSheetLayoutView="55" workbookViewId="0">
      <selection activeCell="Q42" sqref="Q42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22.85546875" style="118" customWidth="1"/>
    <col min="6" max="6" width="15.42578125" style="118" customWidth="1"/>
    <col min="7" max="7" width="15.7109375" style="118" customWidth="1"/>
    <col min="8" max="8" width="15.7109375" style="116" customWidth="1"/>
    <col min="9" max="9" width="15.7109375" style="119" customWidth="1"/>
    <col min="10" max="10" width="15.7109375" style="115" customWidth="1"/>
    <col min="11" max="15" width="15.7109375" style="117" customWidth="1"/>
    <col min="16" max="16" width="15.7109375" style="114" customWidth="1"/>
    <col min="17" max="17" width="31" style="114" customWidth="1"/>
    <col min="18" max="26" width="15.7109375" style="114" customWidth="1"/>
    <col min="27" max="16384" width="9.140625" style="114"/>
  </cols>
  <sheetData>
    <row r="1" spans="1:18" ht="63" customHeight="1" thickBot="1">
      <c r="A1" s="282" t="s">
        <v>192</v>
      </c>
      <c r="B1" s="283"/>
      <c r="C1" s="283"/>
      <c r="D1" s="283"/>
      <c r="E1" s="283"/>
      <c r="F1" s="283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5"/>
    </row>
    <row r="2" spans="1:18" s="117" customFormat="1" ht="90" customHeight="1" thickBot="1">
      <c r="A2" s="192" t="s">
        <v>2</v>
      </c>
      <c r="B2" s="193" t="s">
        <v>136</v>
      </c>
      <c r="C2" s="191" t="s">
        <v>169</v>
      </c>
      <c r="D2" s="191" t="s">
        <v>138</v>
      </c>
      <c r="E2" s="191" t="s">
        <v>137</v>
      </c>
      <c r="F2" s="231" t="s">
        <v>197</v>
      </c>
      <c r="G2" s="326" t="s">
        <v>140</v>
      </c>
      <c r="H2" s="327"/>
      <c r="I2" s="327"/>
      <c r="J2" s="327"/>
      <c r="K2" s="327"/>
      <c r="L2" s="327"/>
      <c r="M2" s="327"/>
      <c r="N2" s="327"/>
      <c r="O2" s="327"/>
      <c r="P2" s="328"/>
      <c r="Q2" s="194" t="s">
        <v>170</v>
      </c>
      <c r="R2" s="165" t="s">
        <v>165</v>
      </c>
    </row>
    <row r="3" spans="1:18" s="115" customFormat="1" ht="15" customHeight="1">
      <c r="A3" s="300">
        <v>1</v>
      </c>
      <c r="B3" s="329" t="s">
        <v>120</v>
      </c>
      <c r="C3" s="320"/>
      <c r="D3" s="320"/>
      <c r="E3" s="320"/>
      <c r="F3" s="253">
        <v>0.2</v>
      </c>
      <c r="G3" s="213">
        <v>2</v>
      </c>
      <c r="H3" s="135">
        <v>3</v>
      </c>
      <c r="I3" s="135">
        <v>4</v>
      </c>
      <c r="J3" s="135">
        <v>8</v>
      </c>
      <c r="K3" s="135">
        <v>9</v>
      </c>
      <c r="L3" s="135">
        <v>12</v>
      </c>
      <c r="M3" s="135">
        <v>14</v>
      </c>
      <c r="N3" s="135">
        <v>15</v>
      </c>
      <c r="O3" s="135">
        <v>16</v>
      </c>
      <c r="P3" s="136">
        <v>17</v>
      </c>
      <c r="Q3" s="286">
        <f>D3-(1-F3)*E3-0.6*(G4+H4+I4+J4+K4+N4+O4+P4)-0.8*M4-0.5*L4</f>
        <v>0</v>
      </c>
      <c r="R3" s="164"/>
    </row>
    <row r="4" spans="1:18" s="115" customFormat="1" ht="39.950000000000003" customHeight="1" thickBot="1">
      <c r="A4" s="301"/>
      <c r="B4" s="330"/>
      <c r="C4" s="321"/>
      <c r="D4" s="321"/>
      <c r="E4" s="321"/>
      <c r="F4" s="254"/>
      <c r="G4" s="166"/>
      <c r="H4" s="166"/>
      <c r="I4" s="166"/>
      <c r="J4" s="166"/>
      <c r="K4" s="166"/>
      <c r="L4" s="166"/>
      <c r="M4" s="166"/>
      <c r="N4" s="166"/>
      <c r="O4" s="166"/>
      <c r="P4" s="175"/>
      <c r="Q4" s="287"/>
      <c r="R4" s="164"/>
    </row>
    <row r="5" spans="1:18" ht="15" customHeight="1">
      <c r="A5" s="302">
        <v>2</v>
      </c>
      <c r="B5" s="331" t="s">
        <v>125</v>
      </c>
      <c r="C5" s="312">
        <v>62585074025</v>
      </c>
      <c r="D5" s="312">
        <v>59455820323.75</v>
      </c>
      <c r="E5" s="312"/>
      <c r="F5" s="255">
        <v>0.2</v>
      </c>
      <c r="G5" s="214">
        <v>9</v>
      </c>
      <c r="H5" s="137">
        <v>12</v>
      </c>
      <c r="I5" s="137">
        <v>14</v>
      </c>
      <c r="J5" s="137">
        <v>15</v>
      </c>
      <c r="K5" s="137">
        <v>17</v>
      </c>
      <c r="L5" s="137">
        <v>18</v>
      </c>
      <c r="M5" s="80"/>
      <c r="N5" s="80"/>
      <c r="O5" s="80"/>
      <c r="P5" s="167"/>
      <c r="Q5" s="288">
        <f>D5-(1-F5)*E5-0.8*(I6+J6+K6+L6)-0.8*H6-0.5*G6</f>
        <v>33164223759.75</v>
      </c>
    </row>
    <row r="6" spans="1:18" ht="39.950000000000003" customHeight="1" thickBot="1">
      <c r="A6" s="303"/>
      <c r="B6" s="332"/>
      <c r="C6" s="313"/>
      <c r="D6" s="313"/>
      <c r="E6" s="313"/>
      <c r="F6" s="256"/>
      <c r="G6" s="215"/>
      <c r="H6" s="170">
        <v>16520025430</v>
      </c>
      <c r="I6" s="170">
        <v>6758222055</v>
      </c>
      <c r="J6" s="170">
        <v>9586248220</v>
      </c>
      <c r="K6" s="170"/>
      <c r="L6" s="170"/>
      <c r="M6" s="171"/>
      <c r="N6" s="171"/>
      <c r="O6" s="171"/>
      <c r="P6" s="172"/>
      <c r="Q6" s="289"/>
    </row>
    <row r="7" spans="1:18" ht="15" customHeight="1">
      <c r="A7" s="304">
        <v>3</v>
      </c>
      <c r="B7" s="333" t="s">
        <v>134</v>
      </c>
      <c r="C7" s="314"/>
      <c r="D7" s="314"/>
      <c r="E7" s="314"/>
      <c r="F7" s="257">
        <v>0.2</v>
      </c>
      <c r="G7" s="216">
        <v>12</v>
      </c>
      <c r="H7" s="138">
        <v>14</v>
      </c>
      <c r="I7" s="138">
        <v>15</v>
      </c>
      <c r="J7" s="138">
        <v>16</v>
      </c>
      <c r="K7" s="138">
        <v>17</v>
      </c>
      <c r="L7" s="138">
        <v>18</v>
      </c>
      <c r="M7" s="80"/>
      <c r="N7" s="80"/>
      <c r="O7" s="80"/>
      <c r="P7" s="167"/>
      <c r="Q7" s="290">
        <f>D7-(1-F7)*E7-0.8*(I8+J8+K8+L8)-0.8*H8-0.5*G8</f>
        <v>0</v>
      </c>
    </row>
    <row r="8" spans="1:18" ht="39.950000000000003" customHeight="1" thickBot="1">
      <c r="A8" s="305"/>
      <c r="B8" s="334"/>
      <c r="C8" s="315"/>
      <c r="D8" s="315"/>
      <c r="E8" s="315"/>
      <c r="F8" s="258"/>
      <c r="G8" s="217"/>
      <c r="H8" s="121"/>
      <c r="I8" s="121"/>
      <c r="J8" s="121"/>
      <c r="K8" s="121"/>
      <c r="L8" s="121"/>
      <c r="M8" s="168"/>
      <c r="N8" s="168"/>
      <c r="O8" s="168"/>
      <c r="P8" s="169"/>
      <c r="Q8" s="291"/>
    </row>
    <row r="9" spans="1:18" ht="15" customHeight="1">
      <c r="A9" s="306">
        <v>4</v>
      </c>
      <c r="B9" s="335" t="s">
        <v>121</v>
      </c>
      <c r="C9" s="316"/>
      <c r="D9" s="316"/>
      <c r="E9" s="316"/>
      <c r="F9" s="259">
        <v>0.2</v>
      </c>
      <c r="G9" s="218">
        <v>9</v>
      </c>
      <c r="H9" s="210">
        <v>11</v>
      </c>
      <c r="I9" s="210">
        <v>12</v>
      </c>
      <c r="J9" s="210">
        <v>13</v>
      </c>
      <c r="K9" s="210">
        <v>14</v>
      </c>
      <c r="L9" s="211"/>
      <c r="M9" s="211"/>
      <c r="N9" s="211"/>
      <c r="O9" s="211"/>
      <c r="P9" s="212"/>
      <c r="Q9" s="292">
        <f>D9-(1-F9)*E9-0.8*(I10+J10+K10)-0.8*H10-0.5*G10</f>
        <v>0</v>
      </c>
    </row>
    <row r="10" spans="1:18" ht="39.950000000000003" customHeight="1" thickBot="1">
      <c r="A10" s="307"/>
      <c r="B10" s="336"/>
      <c r="C10" s="317"/>
      <c r="D10" s="317"/>
      <c r="E10" s="317"/>
      <c r="F10" s="260"/>
      <c r="G10" s="219"/>
      <c r="H10" s="122"/>
      <c r="I10" s="122"/>
      <c r="J10" s="122"/>
      <c r="K10" s="122"/>
      <c r="L10" s="168"/>
      <c r="M10" s="168"/>
      <c r="N10" s="168"/>
      <c r="O10" s="168"/>
      <c r="P10" s="169"/>
      <c r="Q10" s="293"/>
    </row>
    <row r="11" spans="1:18" ht="15" customHeight="1">
      <c r="A11" s="308">
        <v>5</v>
      </c>
      <c r="B11" s="337" t="s">
        <v>123</v>
      </c>
      <c r="C11" s="298"/>
      <c r="D11" s="298"/>
      <c r="E11" s="298"/>
      <c r="F11" s="261">
        <v>0.2</v>
      </c>
      <c r="G11" s="220">
        <v>10</v>
      </c>
      <c r="H11" s="139">
        <v>15</v>
      </c>
      <c r="I11" s="139">
        <v>17</v>
      </c>
      <c r="J11" s="139">
        <v>18</v>
      </c>
      <c r="K11" s="139">
        <v>20</v>
      </c>
      <c r="L11" s="80"/>
      <c r="M11" s="80"/>
      <c r="N11" s="80"/>
      <c r="O11" s="80"/>
      <c r="P11" s="167"/>
      <c r="Q11" s="294">
        <f>D11-(1-F11)*E11-0.8*(I12+J12)-0.8*K12-0.5*G12-0.55*H12</f>
        <v>0</v>
      </c>
    </row>
    <row r="12" spans="1:18" ht="39.950000000000003" customHeight="1" thickBot="1">
      <c r="A12" s="309"/>
      <c r="B12" s="338"/>
      <c r="C12" s="299"/>
      <c r="D12" s="299"/>
      <c r="E12" s="299"/>
      <c r="F12" s="262"/>
      <c r="G12" s="221"/>
      <c r="H12" s="123"/>
      <c r="I12" s="123"/>
      <c r="J12" s="123"/>
      <c r="K12" s="123"/>
      <c r="L12" s="168"/>
      <c r="M12" s="168"/>
      <c r="N12" s="168"/>
      <c r="O12" s="168"/>
      <c r="P12" s="169"/>
      <c r="Q12" s="295"/>
    </row>
    <row r="13" spans="1:18" ht="15.6" customHeight="1">
      <c r="A13" s="324">
        <v>6</v>
      </c>
      <c r="B13" s="341" t="s">
        <v>187</v>
      </c>
      <c r="C13" s="322"/>
      <c r="D13" s="322"/>
      <c r="E13" s="322"/>
      <c r="F13" s="263">
        <v>0.2</v>
      </c>
      <c r="G13" s="222">
        <v>10</v>
      </c>
      <c r="H13" s="199">
        <v>15</v>
      </c>
      <c r="I13" s="199">
        <v>17</v>
      </c>
      <c r="J13" s="199">
        <v>20</v>
      </c>
      <c r="K13" s="199">
        <v>22</v>
      </c>
      <c r="L13" s="80"/>
      <c r="M13" s="80"/>
      <c r="N13" s="80"/>
      <c r="O13" s="80"/>
      <c r="P13" s="167"/>
      <c r="Q13" s="296">
        <f>D13-(1-F13)*E13-0.8*(I14+K14)-0.8*J14-0.5*G14-0.65*H14</f>
        <v>0</v>
      </c>
    </row>
    <row r="14" spans="1:18" ht="39.950000000000003" customHeight="1" thickBot="1">
      <c r="A14" s="325"/>
      <c r="B14" s="342"/>
      <c r="C14" s="323"/>
      <c r="D14" s="323"/>
      <c r="E14" s="323"/>
      <c r="F14" s="264"/>
      <c r="G14" s="223"/>
      <c r="H14" s="200"/>
      <c r="I14" s="200"/>
      <c r="J14" s="200"/>
      <c r="K14" s="200"/>
      <c r="L14" s="168"/>
      <c r="M14" s="168"/>
      <c r="N14" s="168"/>
      <c r="O14" s="168"/>
      <c r="P14" s="169"/>
      <c r="Q14" s="297"/>
    </row>
    <row r="15" spans="1:18" ht="15" customHeight="1">
      <c r="A15" s="310">
        <v>7</v>
      </c>
      <c r="B15" s="339" t="s">
        <v>124</v>
      </c>
      <c r="C15" s="318">
        <v>130852497020</v>
      </c>
      <c r="D15" s="318">
        <v>104681997616</v>
      </c>
      <c r="E15" s="318"/>
      <c r="F15" s="265">
        <v>0.2</v>
      </c>
      <c r="G15" s="224">
        <v>10</v>
      </c>
      <c r="H15" s="140">
        <v>15</v>
      </c>
      <c r="I15" s="140">
        <v>17</v>
      </c>
      <c r="J15" s="140">
        <v>20</v>
      </c>
      <c r="K15" s="140">
        <v>22</v>
      </c>
      <c r="L15" s="80"/>
      <c r="M15" s="80"/>
      <c r="N15" s="80"/>
      <c r="O15" s="80"/>
      <c r="P15" s="167"/>
      <c r="Q15" s="296">
        <f>D15-(1-F15)*E15-0.8*(I16+K16)-0.8*J16-0.5*G16-0.55*H16</f>
        <v>95061353910.399994</v>
      </c>
    </row>
    <row r="16" spans="1:18" ht="39.950000000000003" customHeight="1" thickBot="1">
      <c r="A16" s="311"/>
      <c r="B16" s="340"/>
      <c r="C16" s="319"/>
      <c r="D16" s="319"/>
      <c r="E16" s="319"/>
      <c r="F16" s="266"/>
      <c r="G16" s="225"/>
      <c r="H16" s="124"/>
      <c r="I16" s="124"/>
      <c r="J16" s="124">
        <v>12025804632</v>
      </c>
      <c r="K16" s="124"/>
      <c r="L16" s="168"/>
      <c r="M16" s="168"/>
      <c r="N16" s="168"/>
      <c r="O16" s="168"/>
      <c r="P16" s="169"/>
      <c r="Q16" s="297"/>
    </row>
    <row r="17" spans="1:17" ht="15" customHeight="1">
      <c r="A17" s="271">
        <v>8</v>
      </c>
      <c r="B17" s="273" t="s">
        <v>135</v>
      </c>
      <c r="C17" s="275"/>
      <c r="D17" s="275"/>
      <c r="E17" s="275"/>
      <c r="F17" s="249">
        <v>0.2</v>
      </c>
      <c r="G17" s="226">
        <v>10</v>
      </c>
      <c r="H17" s="201">
        <v>14</v>
      </c>
      <c r="I17" s="201">
        <v>15</v>
      </c>
      <c r="J17" s="80"/>
      <c r="K17" s="80"/>
      <c r="L17" s="80"/>
      <c r="M17" s="80"/>
      <c r="N17" s="80"/>
      <c r="O17" s="80"/>
      <c r="P17" s="167"/>
      <c r="Q17" s="239">
        <f>D17-(1-F17)*E17-0.8*(H18+I18)-0.5*G18</f>
        <v>0</v>
      </c>
    </row>
    <row r="18" spans="1:17" ht="39.950000000000003" customHeight="1" thickBot="1">
      <c r="A18" s="272"/>
      <c r="B18" s="274"/>
      <c r="C18" s="241"/>
      <c r="D18" s="241"/>
      <c r="E18" s="241"/>
      <c r="F18" s="250"/>
      <c r="G18" s="227"/>
      <c r="H18" s="202"/>
      <c r="I18" s="202"/>
      <c r="J18" s="168"/>
      <c r="K18" s="168"/>
      <c r="L18" s="168"/>
      <c r="M18" s="168"/>
      <c r="N18" s="168"/>
      <c r="O18" s="168"/>
      <c r="P18" s="169"/>
      <c r="Q18" s="240"/>
    </row>
    <row r="19" spans="1:17" ht="15" customHeight="1">
      <c r="A19" s="271">
        <v>9</v>
      </c>
      <c r="B19" s="273" t="s">
        <v>122</v>
      </c>
      <c r="C19" s="275"/>
      <c r="D19" s="275"/>
      <c r="E19" s="275"/>
      <c r="F19" s="249">
        <v>0.2</v>
      </c>
      <c r="G19" s="224">
        <v>5</v>
      </c>
      <c r="H19" s="173">
        <v>10</v>
      </c>
      <c r="I19" s="80"/>
      <c r="J19" s="80"/>
      <c r="K19" s="80"/>
      <c r="L19" s="80"/>
      <c r="M19" s="80"/>
      <c r="N19" s="80"/>
      <c r="O19" s="80"/>
      <c r="P19" s="167"/>
      <c r="Q19" s="239">
        <f>D19-(1-F19)*E19-0.8*H20-0.5*G20</f>
        <v>0</v>
      </c>
    </row>
    <row r="20" spans="1:17" ht="39.950000000000003" customHeight="1" thickBot="1">
      <c r="A20" s="272"/>
      <c r="B20" s="274"/>
      <c r="C20" s="241"/>
      <c r="D20" s="241"/>
      <c r="E20" s="241"/>
      <c r="F20" s="250"/>
      <c r="G20" s="225"/>
      <c r="H20" s="174"/>
      <c r="I20" s="168"/>
      <c r="J20" s="168"/>
      <c r="K20" s="168"/>
      <c r="L20" s="168"/>
      <c r="M20" s="168"/>
      <c r="N20" s="168"/>
      <c r="O20" s="168"/>
      <c r="P20" s="169"/>
      <c r="Q20" s="240"/>
    </row>
    <row r="21" spans="1:17" ht="15" customHeight="1">
      <c r="A21" s="271">
        <v>10</v>
      </c>
      <c r="B21" s="273" t="s">
        <v>119</v>
      </c>
      <c r="C21" s="275">
        <v>108505072511</v>
      </c>
      <c r="D21" s="275">
        <v>86804058009</v>
      </c>
      <c r="E21" s="275"/>
      <c r="F21" s="249">
        <v>0.2</v>
      </c>
      <c r="G21" s="224">
        <v>9</v>
      </c>
      <c r="H21" s="173">
        <v>28</v>
      </c>
      <c r="I21" s="80"/>
      <c r="J21" s="80"/>
      <c r="K21" s="80"/>
      <c r="L21" s="80"/>
      <c r="M21" s="80"/>
      <c r="N21" s="80"/>
      <c r="O21" s="80"/>
      <c r="P21" s="167"/>
      <c r="Q21" s="239">
        <f>D21-(1-F21)*E21-0.8*H22-0.5*G22</f>
        <v>84041990713</v>
      </c>
    </row>
    <row r="22" spans="1:17" ht="39.950000000000003" customHeight="1" thickBot="1">
      <c r="A22" s="272"/>
      <c r="B22" s="274"/>
      <c r="C22" s="241"/>
      <c r="D22" s="241"/>
      <c r="E22" s="241"/>
      <c r="F22" s="250"/>
      <c r="G22" s="225"/>
      <c r="H22" s="174">
        <v>3452584120</v>
      </c>
      <c r="I22" s="168"/>
      <c r="J22" s="168"/>
      <c r="K22" s="168"/>
      <c r="L22" s="168"/>
      <c r="M22" s="168"/>
      <c r="N22" s="168"/>
      <c r="O22" s="168"/>
      <c r="P22" s="169"/>
      <c r="Q22" s="240"/>
    </row>
    <row r="23" spans="1:17" ht="15" customHeight="1">
      <c r="A23" s="271">
        <v>11</v>
      </c>
      <c r="B23" s="273" t="s">
        <v>126</v>
      </c>
      <c r="C23" s="275"/>
      <c r="D23" s="275"/>
      <c r="E23" s="275"/>
      <c r="F23" s="249">
        <v>0.2</v>
      </c>
      <c r="G23" s="224">
        <v>8</v>
      </c>
      <c r="H23" s="173">
        <v>15</v>
      </c>
      <c r="I23" s="80"/>
      <c r="J23" s="80"/>
      <c r="K23" s="80"/>
      <c r="L23" s="80"/>
      <c r="M23" s="80"/>
      <c r="N23" s="80"/>
      <c r="O23" s="80"/>
      <c r="P23" s="167"/>
      <c r="Q23" s="239">
        <f>D23-(1-F23)*E23-0.8*H24-0.5*G24</f>
        <v>0</v>
      </c>
    </row>
    <row r="24" spans="1:17" ht="39.950000000000003" customHeight="1" thickBot="1">
      <c r="A24" s="272"/>
      <c r="B24" s="274"/>
      <c r="C24" s="241"/>
      <c r="D24" s="241"/>
      <c r="E24" s="241"/>
      <c r="F24" s="250"/>
      <c r="G24" s="225"/>
      <c r="H24" s="174"/>
      <c r="I24" s="168"/>
      <c r="J24" s="168"/>
      <c r="K24" s="168"/>
      <c r="L24" s="168"/>
      <c r="M24" s="168"/>
      <c r="N24" s="168"/>
      <c r="O24" s="168"/>
      <c r="P24" s="169"/>
      <c r="Q24" s="240"/>
    </row>
    <row r="25" spans="1:17" ht="15" customHeight="1">
      <c r="A25" s="271">
        <v>12</v>
      </c>
      <c r="B25" s="273" t="s">
        <v>127</v>
      </c>
      <c r="C25" s="275"/>
      <c r="D25" s="275"/>
      <c r="E25" s="275"/>
      <c r="F25" s="249">
        <v>0.2</v>
      </c>
      <c r="G25" s="224">
        <v>7</v>
      </c>
      <c r="H25" s="173">
        <v>11</v>
      </c>
      <c r="I25" s="80"/>
      <c r="J25" s="80"/>
      <c r="K25" s="80"/>
      <c r="L25" s="80"/>
      <c r="M25" s="80"/>
      <c r="N25" s="80"/>
      <c r="O25" s="80"/>
      <c r="P25" s="167"/>
      <c r="Q25" s="239">
        <f>D25-(1-F25)*E25-0.8*H26-0.5*G26</f>
        <v>0</v>
      </c>
    </row>
    <row r="26" spans="1:17" ht="39.950000000000003" customHeight="1" thickBot="1">
      <c r="A26" s="272"/>
      <c r="B26" s="274"/>
      <c r="C26" s="241"/>
      <c r="D26" s="241"/>
      <c r="E26" s="241"/>
      <c r="F26" s="250"/>
      <c r="G26" s="225"/>
      <c r="H26" s="174"/>
      <c r="I26" s="168"/>
      <c r="J26" s="168"/>
      <c r="K26" s="168"/>
      <c r="L26" s="168"/>
      <c r="M26" s="168"/>
      <c r="N26" s="168"/>
      <c r="O26" s="168"/>
      <c r="P26" s="169"/>
      <c r="Q26" s="240"/>
    </row>
    <row r="27" spans="1:17" ht="15" customHeight="1">
      <c r="A27" s="271">
        <v>13</v>
      </c>
      <c r="B27" s="273" t="s">
        <v>132</v>
      </c>
      <c r="C27" s="275"/>
      <c r="D27" s="275"/>
      <c r="E27" s="275"/>
      <c r="F27" s="249">
        <v>0.2</v>
      </c>
      <c r="G27" s="228"/>
      <c r="H27" s="80"/>
      <c r="I27" s="80"/>
      <c r="J27" s="80"/>
      <c r="K27" s="80"/>
      <c r="L27" s="80"/>
      <c r="M27" s="80"/>
      <c r="N27" s="80"/>
      <c r="O27" s="80"/>
      <c r="P27" s="167"/>
      <c r="Q27" s="276">
        <f>0.5*(D27-E27)+F27*E27</f>
        <v>0</v>
      </c>
    </row>
    <row r="28" spans="1:17" ht="39.950000000000003" customHeight="1" thickBot="1">
      <c r="A28" s="272"/>
      <c r="B28" s="274"/>
      <c r="C28" s="241"/>
      <c r="D28" s="241"/>
      <c r="E28" s="241"/>
      <c r="F28" s="250"/>
      <c r="G28" s="229"/>
      <c r="H28" s="168"/>
      <c r="I28" s="168"/>
      <c r="J28" s="168"/>
      <c r="K28" s="168"/>
      <c r="L28" s="168"/>
      <c r="M28" s="168"/>
      <c r="N28" s="168"/>
      <c r="O28" s="168"/>
      <c r="P28" s="169"/>
      <c r="Q28" s="277"/>
    </row>
    <row r="29" spans="1:17" ht="15" customHeight="1">
      <c r="A29" s="271">
        <v>14</v>
      </c>
      <c r="B29" s="273" t="s">
        <v>133</v>
      </c>
      <c r="C29" s="275"/>
      <c r="D29" s="275"/>
      <c r="E29" s="275"/>
      <c r="F29" s="249">
        <v>0.2</v>
      </c>
      <c r="G29" s="228"/>
      <c r="H29" s="80"/>
      <c r="I29" s="80"/>
      <c r="J29" s="80"/>
      <c r="K29" s="80"/>
      <c r="L29" s="80"/>
      <c r="M29" s="80"/>
      <c r="N29" s="80"/>
      <c r="O29" s="80"/>
      <c r="P29" s="167"/>
      <c r="Q29" s="276">
        <f>0.5*(D29-E29)+F29*E29</f>
        <v>0</v>
      </c>
    </row>
    <row r="30" spans="1:17" ht="39.950000000000003" customHeight="1" thickBot="1">
      <c r="A30" s="272"/>
      <c r="B30" s="274"/>
      <c r="C30" s="241"/>
      <c r="D30" s="241"/>
      <c r="E30" s="241"/>
      <c r="F30" s="250"/>
      <c r="G30" s="229"/>
      <c r="H30" s="168"/>
      <c r="I30" s="168"/>
      <c r="J30" s="168"/>
      <c r="K30" s="168"/>
      <c r="L30" s="168"/>
      <c r="M30" s="168"/>
      <c r="N30" s="168"/>
      <c r="O30" s="168"/>
      <c r="P30" s="169"/>
      <c r="Q30" s="277"/>
    </row>
    <row r="31" spans="1:17" ht="15" customHeight="1">
      <c r="A31" s="271">
        <v>15</v>
      </c>
      <c r="B31" s="273" t="s">
        <v>128</v>
      </c>
      <c r="C31" s="275"/>
      <c r="D31" s="275"/>
      <c r="E31" s="275"/>
      <c r="F31" s="249">
        <v>0.2</v>
      </c>
      <c r="G31" s="230">
        <v>6</v>
      </c>
      <c r="H31" s="203">
        <v>7</v>
      </c>
      <c r="I31" s="80"/>
      <c r="J31" s="80"/>
      <c r="K31" s="80"/>
      <c r="L31" s="80"/>
      <c r="M31" s="80"/>
      <c r="N31" s="80"/>
      <c r="O31" s="80"/>
      <c r="P31" s="167"/>
      <c r="Q31" s="239">
        <f>D31-(1-F31)*E31-0.5*(G32+H32)</f>
        <v>0</v>
      </c>
    </row>
    <row r="32" spans="1:17" ht="39.950000000000003" customHeight="1" thickBot="1">
      <c r="A32" s="272"/>
      <c r="B32" s="274"/>
      <c r="C32" s="241"/>
      <c r="D32" s="241"/>
      <c r="E32" s="241"/>
      <c r="F32" s="250"/>
      <c r="G32" s="225"/>
      <c r="H32" s="174"/>
      <c r="I32" s="168"/>
      <c r="J32" s="168"/>
      <c r="K32" s="168"/>
      <c r="L32" s="168"/>
      <c r="M32" s="168"/>
      <c r="N32" s="168"/>
      <c r="O32" s="168"/>
      <c r="P32" s="169"/>
      <c r="Q32" s="240"/>
    </row>
    <row r="33" spans="1:18" ht="15" customHeight="1">
      <c r="A33" s="271">
        <v>16</v>
      </c>
      <c r="B33" s="273" t="s">
        <v>131</v>
      </c>
      <c r="C33" s="275"/>
      <c r="D33" s="275"/>
      <c r="E33" s="275"/>
      <c r="F33" s="249">
        <v>0.2</v>
      </c>
      <c r="G33" s="228"/>
      <c r="H33" s="80"/>
      <c r="I33" s="80"/>
      <c r="J33" s="80"/>
      <c r="K33" s="80"/>
      <c r="L33" s="80"/>
      <c r="M33" s="80"/>
      <c r="N33" s="80"/>
      <c r="O33" s="80"/>
      <c r="P33" s="167"/>
      <c r="Q33" s="239">
        <f>D33-(1-F33)*E33-0.8*(SUM(G34:P34))</f>
        <v>0</v>
      </c>
    </row>
    <row r="34" spans="1:18" ht="39.950000000000003" customHeight="1" thickBot="1">
      <c r="A34" s="272"/>
      <c r="B34" s="274"/>
      <c r="C34" s="241"/>
      <c r="D34" s="241"/>
      <c r="E34" s="241"/>
      <c r="F34" s="250"/>
      <c r="G34" s="229"/>
      <c r="H34" s="168"/>
      <c r="I34" s="168"/>
      <c r="J34" s="168"/>
      <c r="K34" s="168"/>
      <c r="L34" s="168"/>
      <c r="M34" s="168"/>
      <c r="N34" s="168"/>
      <c r="O34" s="168"/>
      <c r="P34" s="169"/>
      <c r="Q34" s="240"/>
    </row>
    <row r="35" spans="1:18" ht="15" customHeight="1">
      <c r="A35" s="271">
        <v>17</v>
      </c>
      <c r="B35" s="273" t="s">
        <v>130</v>
      </c>
      <c r="C35" s="275"/>
      <c r="D35" s="275"/>
      <c r="E35" s="275"/>
      <c r="F35" s="249">
        <v>0.2</v>
      </c>
      <c r="G35" s="228"/>
      <c r="H35" s="80"/>
      <c r="I35" s="80"/>
      <c r="J35" s="80"/>
      <c r="K35" s="80"/>
      <c r="L35" s="80"/>
      <c r="M35" s="80"/>
      <c r="N35" s="80"/>
      <c r="O35" s="80"/>
      <c r="P35" s="167"/>
      <c r="Q35" s="239">
        <f>D35-(1-F35)*E35-0.8*(SUM(G36:P36))</f>
        <v>0</v>
      </c>
    </row>
    <row r="36" spans="1:18" ht="39.950000000000003" customHeight="1" thickBot="1">
      <c r="A36" s="272"/>
      <c r="B36" s="274"/>
      <c r="C36" s="241"/>
      <c r="D36" s="241"/>
      <c r="E36" s="241"/>
      <c r="F36" s="251"/>
      <c r="G36" s="229"/>
      <c r="H36" s="168"/>
      <c r="I36" s="168"/>
      <c r="J36" s="168"/>
      <c r="K36" s="168"/>
      <c r="L36" s="168"/>
      <c r="M36" s="168"/>
      <c r="N36" s="168"/>
      <c r="O36" s="168"/>
      <c r="P36" s="169"/>
      <c r="Q36" s="240"/>
    </row>
    <row r="37" spans="1:18" ht="15" customHeight="1">
      <c r="A37" s="271">
        <v>18</v>
      </c>
      <c r="B37" s="273" t="s">
        <v>129</v>
      </c>
      <c r="C37" s="275"/>
      <c r="D37" s="275"/>
      <c r="E37" s="275"/>
      <c r="F37" s="252">
        <v>0.2</v>
      </c>
      <c r="G37" s="228"/>
      <c r="H37" s="80"/>
      <c r="I37" s="80"/>
      <c r="J37" s="80"/>
      <c r="K37" s="80"/>
      <c r="L37" s="80"/>
      <c r="M37" s="80"/>
      <c r="N37" s="80"/>
      <c r="O37" s="80"/>
      <c r="P37" s="167"/>
      <c r="Q37" s="239">
        <f>D37-(1-F37)*E37-0.8*(SUM(G38:P38))</f>
        <v>0</v>
      </c>
    </row>
    <row r="38" spans="1:18" ht="39.950000000000003" customHeight="1" thickBot="1">
      <c r="A38" s="272"/>
      <c r="B38" s="281"/>
      <c r="C38" s="241"/>
      <c r="D38" s="241"/>
      <c r="E38" s="241"/>
      <c r="F38" s="252"/>
      <c r="G38" s="237"/>
      <c r="H38" s="171"/>
      <c r="I38" s="171"/>
      <c r="J38" s="171"/>
      <c r="K38" s="171"/>
      <c r="L38" s="171"/>
      <c r="M38" s="171"/>
      <c r="N38" s="171"/>
      <c r="O38" s="171"/>
      <c r="P38" s="172"/>
      <c r="Q38" s="240"/>
    </row>
    <row r="39" spans="1:18" ht="18" customHeight="1">
      <c r="A39" s="245">
        <v>19</v>
      </c>
      <c r="B39" s="243" t="s">
        <v>204</v>
      </c>
      <c r="C39" s="241"/>
      <c r="D39" s="241"/>
      <c r="E39" s="241"/>
      <c r="F39" s="247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9">
        <f>D39-(1-F39)*E39-0.8*(SUM(G40:P40))</f>
        <v>0</v>
      </c>
    </row>
    <row r="40" spans="1:18" ht="64.5" customHeight="1" thickBot="1">
      <c r="A40" s="246"/>
      <c r="B40" s="244"/>
      <c r="C40" s="242"/>
      <c r="D40" s="242"/>
      <c r="E40" s="242"/>
      <c r="F40" s="24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40"/>
    </row>
    <row r="41" spans="1:18" ht="46.5" customHeight="1" thickBot="1">
      <c r="A41" s="278" t="s">
        <v>171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80"/>
      <c r="Q41" s="195">
        <f>SUM(Q3:Q40)</f>
        <v>212267568383.14999</v>
      </c>
      <c r="R41" s="165" t="s">
        <v>101</v>
      </c>
    </row>
    <row r="42" spans="1:18" ht="48.75" customHeight="1" thickBot="1">
      <c r="A42" s="267" t="s">
        <v>172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9"/>
      <c r="Q42" s="196">
        <v>199476918944.47</v>
      </c>
      <c r="R42" s="165" t="s">
        <v>159</v>
      </c>
    </row>
    <row r="43" spans="1:18" ht="51.75" customHeight="1" thickBot="1">
      <c r="A43" s="267" t="s">
        <v>143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9"/>
      <c r="Q43" s="196">
        <f>Q41-Q42</f>
        <v>12790649438.679993</v>
      </c>
      <c r="R43" s="165" t="s">
        <v>101</v>
      </c>
    </row>
    <row r="44" spans="1:18" ht="78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8" ht="273" customHeight="1">
      <c r="C45" s="163" t="s">
        <v>158</v>
      </c>
      <c r="D45" s="163" t="s">
        <v>157</v>
      </c>
      <c r="E45" s="163" t="s">
        <v>156</v>
      </c>
      <c r="F45" s="163" t="s">
        <v>198</v>
      </c>
      <c r="G45" s="270" t="s">
        <v>154</v>
      </c>
      <c r="H45" s="270"/>
      <c r="I45" s="270"/>
      <c r="J45" s="270"/>
      <c r="K45" s="270"/>
      <c r="L45" s="270"/>
      <c r="M45" s="270"/>
      <c r="N45" s="270"/>
      <c r="O45" s="270"/>
      <c r="P45" s="270"/>
      <c r="Q45" s="163" t="s">
        <v>101</v>
      </c>
    </row>
  </sheetData>
  <mergeCells count="139">
    <mergeCell ref="Q13:Q14"/>
    <mergeCell ref="A17:A18"/>
    <mergeCell ref="A35:A36"/>
    <mergeCell ref="G2:P2"/>
    <mergeCell ref="B3:B4"/>
    <mergeCell ref="D3:D4"/>
    <mergeCell ref="B5:B6"/>
    <mergeCell ref="B7:B8"/>
    <mergeCell ref="B9:B10"/>
    <mergeCell ref="B11:B12"/>
    <mergeCell ref="B15:B16"/>
    <mergeCell ref="E33:E34"/>
    <mergeCell ref="E17:E18"/>
    <mergeCell ref="D17:D18"/>
    <mergeCell ref="E19:E20"/>
    <mergeCell ref="E15:E16"/>
    <mergeCell ref="E3:E4"/>
    <mergeCell ref="E5:E6"/>
    <mergeCell ref="E7:E8"/>
    <mergeCell ref="E9:E10"/>
    <mergeCell ref="C9:C10"/>
    <mergeCell ref="B13:B14"/>
    <mergeCell ref="E13:E14"/>
    <mergeCell ref="D13:D14"/>
    <mergeCell ref="C3:C4"/>
    <mergeCell ref="C5:C6"/>
    <mergeCell ref="C7:C8"/>
    <mergeCell ref="C13:C14"/>
    <mergeCell ref="A33:A34"/>
    <mergeCell ref="D23:D24"/>
    <mergeCell ref="D25:D26"/>
    <mergeCell ref="D31:D32"/>
    <mergeCell ref="D33:D34"/>
    <mergeCell ref="B23:B24"/>
    <mergeCell ref="B25:B26"/>
    <mergeCell ref="B31:B32"/>
    <mergeCell ref="A23:A24"/>
    <mergeCell ref="A25:A26"/>
    <mergeCell ref="A31:A32"/>
    <mergeCell ref="A13:A14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A1:Q1"/>
    <mergeCell ref="C21:C22"/>
    <mergeCell ref="C23:C24"/>
    <mergeCell ref="C25:C26"/>
    <mergeCell ref="C31:C32"/>
    <mergeCell ref="C33:C34"/>
    <mergeCell ref="C17:C18"/>
    <mergeCell ref="Q3:Q4"/>
    <mergeCell ref="Q5:Q6"/>
    <mergeCell ref="Q7:Q8"/>
    <mergeCell ref="Q9:Q10"/>
    <mergeCell ref="Q11:Q12"/>
    <mergeCell ref="Q15:Q16"/>
    <mergeCell ref="Q31:Q32"/>
    <mergeCell ref="Q33:Q34"/>
    <mergeCell ref="Q17:Q18"/>
    <mergeCell ref="E11:E12"/>
    <mergeCell ref="Q19:Q20"/>
    <mergeCell ref="Q21:Q22"/>
    <mergeCell ref="Q23:Q24"/>
    <mergeCell ref="Q25:Q26"/>
    <mergeCell ref="A3:A4"/>
    <mergeCell ref="A5:A6"/>
    <mergeCell ref="A7:A8"/>
    <mergeCell ref="A42:P42"/>
    <mergeCell ref="A43:P43"/>
    <mergeCell ref="G45:P45"/>
    <mergeCell ref="A27:A28"/>
    <mergeCell ref="B27:B28"/>
    <mergeCell ref="C27:C28"/>
    <mergeCell ref="D27:D28"/>
    <mergeCell ref="E27:E28"/>
    <mergeCell ref="Q27:Q28"/>
    <mergeCell ref="A29:A30"/>
    <mergeCell ref="B29:B30"/>
    <mergeCell ref="C29:C30"/>
    <mergeCell ref="D29:D30"/>
    <mergeCell ref="E29:E30"/>
    <mergeCell ref="Q29:Q30"/>
    <mergeCell ref="C35:C36"/>
    <mergeCell ref="C37:C38"/>
    <mergeCell ref="Q35:Q36"/>
    <mergeCell ref="Q37:Q38"/>
    <mergeCell ref="A41:P41"/>
    <mergeCell ref="A37:A38"/>
    <mergeCell ref="B37:B38"/>
    <mergeCell ref="B33:B34"/>
    <mergeCell ref="E37:E3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Q39:Q40"/>
    <mergeCell ref="C39:C40"/>
    <mergeCell ref="D39:D40"/>
    <mergeCell ref="B39:B40"/>
    <mergeCell ref="A39:A40"/>
    <mergeCell ref="E39:E40"/>
    <mergeCell ref="F39:F4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D37:D38"/>
    <mergeCell ref="D35:D36"/>
    <mergeCell ref="B35:B36"/>
    <mergeCell ref="E35:E36"/>
    <mergeCell ref="E21:E22"/>
    <mergeCell ref="E23:E24"/>
    <mergeCell ref="E25:E26"/>
    <mergeCell ref="E31:E32"/>
  </mergeCells>
  <printOptions horizontalCentered="1"/>
  <pageMargins left="0.2" right="0.2" top="0.25" bottom="0.25" header="0.3" footer="0.3"/>
  <pageSetup paperSize="9" scale="42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LEFT(G5,LEN($Q$2))=$Q$2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M5 K17:P40 L15:P16 J17:J18 G33:H40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LEFT(M6,LEN($Q$2))=$Q$2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M6:P12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LEFT(N5,LEN($Q$2))=$Q$2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N5:P5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LEFT(L9,LEN($Q$2))=$Q$2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L9:L12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LEFT(I19,LEN($Q$2))=$Q$2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I19:J40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LEFT(H27,LEN($Q$2))=$Q$2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H27:H30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LEFT(G27,LEN($Q$2))=$Q$2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G27:G30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LEFT(M13,LEN($Q$2))=$Q$2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M13:P14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LEFT(L13,LEN($Q$2))=$Q$2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L13:L14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LEFT(L7,LEN($Q$2))=$Q$2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L7:L8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view="pageBreakPreview" zoomScale="40" zoomScaleNormal="55" zoomScaleSheetLayoutView="40" workbookViewId="0">
      <selection activeCell="C7" sqref="C7:G8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384" t="s">
        <v>102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6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478" t="s">
        <v>193</v>
      </c>
      <c r="B2" s="479"/>
      <c r="C2" s="479"/>
      <c r="D2" s="480"/>
      <c r="E2" s="481" t="s">
        <v>205</v>
      </c>
      <c r="F2" s="482"/>
      <c r="G2" s="483"/>
      <c r="H2" s="463" t="s">
        <v>23</v>
      </c>
      <c r="I2" s="464"/>
      <c r="J2" s="463" t="s">
        <v>25</v>
      </c>
      <c r="K2" s="464"/>
      <c r="L2" s="463" t="s">
        <v>24</v>
      </c>
      <c r="M2" s="487"/>
      <c r="N2" s="487"/>
      <c r="O2" s="487"/>
      <c r="P2" s="487"/>
      <c r="Q2" s="464"/>
      <c r="R2" s="426" t="s">
        <v>92</v>
      </c>
      <c r="S2" s="427"/>
      <c r="T2" s="427"/>
      <c r="U2" s="427"/>
      <c r="V2" s="427"/>
      <c r="W2" s="428"/>
      <c r="X2" s="423" t="s">
        <v>177</v>
      </c>
      <c r="Y2" s="424"/>
      <c r="Z2" s="425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17" t="s">
        <v>28</v>
      </c>
      <c r="C4" s="396"/>
      <c r="D4" s="396"/>
      <c r="E4" s="396"/>
      <c r="F4" s="396"/>
      <c r="G4" s="418"/>
      <c r="H4" s="23" t="s">
        <v>86</v>
      </c>
      <c r="I4" s="24" t="s">
        <v>105</v>
      </c>
      <c r="J4" s="396" t="s">
        <v>26</v>
      </c>
      <c r="K4" s="397"/>
      <c r="L4" s="398" t="s">
        <v>87</v>
      </c>
      <c r="M4" s="399"/>
      <c r="N4" s="399"/>
      <c r="O4" s="399"/>
      <c r="P4" s="399"/>
      <c r="Q4" s="397"/>
      <c r="R4" s="439" t="s">
        <v>88</v>
      </c>
      <c r="S4" s="440"/>
      <c r="T4" s="440"/>
      <c r="U4" s="440"/>
      <c r="V4" s="440"/>
      <c r="W4" s="440"/>
      <c r="X4" s="440"/>
      <c r="Y4" s="440"/>
      <c r="Z4" s="441"/>
    </row>
    <row r="5" spans="1:34" ht="80.099999999999994" customHeight="1">
      <c r="A5" s="411">
        <v>2</v>
      </c>
      <c r="B5" s="492" t="s">
        <v>32</v>
      </c>
      <c r="C5" s="493"/>
      <c r="D5" s="493"/>
      <c r="E5" s="493"/>
      <c r="F5" s="493"/>
      <c r="G5" s="494"/>
      <c r="H5" s="413">
        <v>856922400</v>
      </c>
      <c r="I5" s="503">
        <v>785855420</v>
      </c>
      <c r="J5" s="465" t="s">
        <v>85</v>
      </c>
      <c r="K5" s="462"/>
      <c r="L5" s="400">
        <v>0</v>
      </c>
      <c r="M5" s="401"/>
      <c r="N5" s="401"/>
      <c r="O5" s="401"/>
      <c r="P5" s="401"/>
      <c r="Q5" s="402"/>
      <c r="R5" s="442" t="s">
        <v>37</v>
      </c>
      <c r="S5" s="442"/>
      <c r="T5" s="442"/>
      <c r="U5" s="442"/>
      <c r="V5" s="442"/>
      <c r="W5" s="442"/>
      <c r="X5" s="442"/>
      <c r="Y5" s="442"/>
      <c r="Z5" s="443"/>
    </row>
    <row r="6" spans="1:34" ht="80.099999999999994" customHeight="1" thickBot="1">
      <c r="A6" s="412"/>
      <c r="B6" s="495"/>
      <c r="C6" s="496"/>
      <c r="D6" s="496"/>
      <c r="E6" s="496"/>
      <c r="F6" s="496"/>
      <c r="G6" s="497"/>
      <c r="H6" s="414">
        <v>856922400</v>
      </c>
      <c r="I6" s="504"/>
      <c r="J6" s="466" t="s">
        <v>60</v>
      </c>
      <c r="K6" s="467"/>
      <c r="L6" s="387">
        <v>0</v>
      </c>
      <c r="M6" s="388"/>
      <c r="N6" s="388"/>
      <c r="O6" s="388"/>
      <c r="P6" s="388"/>
      <c r="Q6" s="389"/>
      <c r="R6" s="444" t="s">
        <v>37</v>
      </c>
      <c r="S6" s="444"/>
      <c r="T6" s="444"/>
      <c r="U6" s="444"/>
      <c r="V6" s="444"/>
      <c r="W6" s="444"/>
      <c r="X6" s="444"/>
      <c r="Y6" s="444"/>
      <c r="Z6" s="445"/>
    </row>
    <row r="7" spans="1:34" s="9" customFormat="1" ht="80.099999999999994" customHeight="1">
      <c r="A7" s="393">
        <v>3</v>
      </c>
      <c r="B7" s="498" t="s">
        <v>29</v>
      </c>
      <c r="C7" s="419" t="s">
        <v>34</v>
      </c>
      <c r="D7" s="419"/>
      <c r="E7" s="419"/>
      <c r="F7" s="419"/>
      <c r="G7" s="420"/>
      <c r="H7" s="415">
        <v>4984321050</v>
      </c>
      <c r="I7" s="505">
        <v>3987456840</v>
      </c>
      <c r="J7" s="370" t="s">
        <v>85</v>
      </c>
      <c r="K7" s="371"/>
      <c r="L7" s="390">
        <f>'4 پرداخت ماهانه و کارگاهی'!G9</f>
        <v>302014387.60000002</v>
      </c>
      <c r="M7" s="391"/>
      <c r="N7" s="391"/>
      <c r="O7" s="391"/>
      <c r="P7" s="391"/>
      <c r="Q7" s="392"/>
      <c r="R7" s="446" t="s">
        <v>162</v>
      </c>
      <c r="S7" s="376"/>
      <c r="T7" s="376"/>
      <c r="U7" s="376"/>
      <c r="V7" s="376"/>
      <c r="W7" s="376"/>
      <c r="X7" s="376"/>
      <c r="Y7" s="376"/>
      <c r="Z7" s="377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394"/>
      <c r="B8" s="499"/>
      <c r="C8" s="421"/>
      <c r="D8" s="421"/>
      <c r="E8" s="421"/>
      <c r="F8" s="421"/>
      <c r="G8" s="422"/>
      <c r="H8" s="416">
        <v>3987456840</v>
      </c>
      <c r="I8" s="506"/>
      <c r="J8" s="476" t="s">
        <v>60</v>
      </c>
      <c r="K8" s="477"/>
      <c r="L8" s="403"/>
      <c r="M8" s="404"/>
      <c r="N8" s="404"/>
      <c r="O8" s="404"/>
      <c r="P8" s="404"/>
      <c r="Q8" s="405"/>
      <c r="R8" s="447"/>
      <c r="S8" s="447"/>
      <c r="T8" s="447"/>
      <c r="U8" s="447"/>
      <c r="V8" s="447"/>
      <c r="W8" s="447"/>
      <c r="X8" s="447"/>
      <c r="Y8" s="447"/>
      <c r="Z8" s="448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394"/>
      <c r="B9" s="499"/>
      <c r="C9" s="488" t="s">
        <v>35</v>
      </c>
      <c r="D9" s="488"/>
      <c r="E9" s="488"/>
      <c r="F9" s="488"/>
      <c r="G9" s="489"/>
      <c r="H9" s="509">
        <v>846607000</v>
      </c>
      <c r="I9" s="507">
        <v>539361408</v>
      </c>
      <c r="J9" s="409" t="s">
        <v>85</v>
      </c>
      <c r="K9" s="410"/>
      <c r="L9" s="406">
        <v>0</v>
      </c>
      <c r="M9" s="407"/>
      <c r="N9" s="407"/>
      <c r="O9" s="407"/>
      <c r="P9" s="407"/>
      <c r="Q9" s="408"/>
      <c r="R9" s="431" t="s">
        <v>37</v>
      </c>
      <c r="S9" s="431"/>
      <c r="T9" s="431"/>
      <c r="U9" s="431"/>
      <c r="V9" s="431"/>
      <c r="W9" s="431"/>
      <c r="X9" s="431"/>
      <c r="Y9" s="431"/>
      <c r="Z9" s="432"/>
      <c r="AH9" s="7"/>
    </row>
    <row r="10" spans="1:34" ht="80.099999999999994" customHeight="1">
      <c r="A10" s="394"/>
      <c r="B10" s="499"/>
      <c r="C10" s="488"/>
      <c r="D10" s="488"/>
      <c r="E10" s="488"/>
      <c r="F10" s="488"/>
      <c r="G10" s="489"/>
      <c r="H10" s="509">
        <v>677285600</v>
      </c>
      <c r="I10" s="508"/>
      <c r="J10" s="409" t="s">
        <v>60</v>
      </c>
      <c r="K10" s="410"/>
      <c r="L10" s="406">
        <v>0</v>
      </c>
      <c r="M10" s="407"/>
      <c r="N10" s="407"/>
      <c r="O10" s="407"/>
      <c r="P10" s="407"/>
      <c r="Q10" s="408"/>
      <c r="R10" s="431" t="s">
        <v>37</v>
      </c>
      <c r="S10" s="431"/>
      <c r="T10" s="431"/>
      <c r="U10" s="431"/>
      <c r="V10" s="431"/>
      <c r="W10" s="431"/>
      <c r="X10" s="431"/>
      <c r="Y10" s="431"/>
      <c r="Z10" s="432"/>
      <c r="AH10" s="7"/>
    </row>
    <row r="11" spans="1:34" ht="80.099999999999994" customHeight="1">
      <c r="A11" s="394"/>
      <c r="B11" s="499"/>
      <c r="C11" s="421" t="s">
        <v>33</v>
      </c>
      <c r="D11" s="421"/>
      <c r="E11" s="421"/>
      <c r="F11" s="421"/>
      <c r="G11" s="422"/>
      <c r="H11" s="416">
        <v>14346307530</v>
      </c>
      <c r="I11" s="474">
        <v>11477046019.856539</v>
      </c>
      <c r="J11" s="476" t="s">
        <v>85</v>
      </c>
      <c r="K11" s="477"/>
      <c r="L11" s="403">
        <f>'4 پرداخت ماهانه و کارگاهی'!G12</f>
        <v>1872720800.707109</v>
      </c>
      <c r="M11" s="404"/>
      <c r="N11" s="404"/>
      <c r="O11" s="404"/>
      <c r="P11" s="404"/>
      <c r="Q11" s="405"/>
      <c r="R11" s="433" t="s">
        <v>163</v>
      </c>
      <c r="S11" s="433"/>
      <c r="T11" s="433"/>
      <c r="U11" s="433"/>
      <c r="V11" s="433"/>
      <c r="W11" s="433"/>
      <c r="X11" s="433"/>
      <c r="Y11" s="433"/>
      <c r="Z11" s="434"/>
      <c r="AH11" s="7"/>
    </row>
    <row r="12" spans="1:34" ht="80.099999999999994" customHeight="1" thickBot="1">
      <c r="A12" s="395"/>
      <c r="B12" s="500"/>
      <c r="C12" s="490"/>
      <c r="D12" s="490"/>
      <c r="E12" s="490"/>
      <c r="F12" s="490"/>
      <c r="G12" s="491"/>
      <c r="H12" s="473">
        <v>12032386956.301212</v>
      </c>
      <c r="I12" s="475"/>
      <c r="J12" s="501" t="s">
        <v>60</v>
      </c>
      <c r="K12" s="502"/>
      <c r="L12" s="484"/>
      <c r="M12" s="485"/>
      <c r="N12" s="485"/>
      <c r="O12" s="485"/>
      <c r="P12" s="485"/>
      <c r="Q12" s="486"/>
      <c r="R12" s="435"/>
      <c r="S12" s="435"/>
      <c r="T12" s="435"/>
      <c r="U12" s="435"/>
      <c r="V12" s="435"/>
      <c r="W12" s="435"/>
      <c r="X12" s="435"/>
      <c r="Y12" s="435"/>
      <c r="Z12" s="436"/>
    </row>
    <row r="13" spans="1:34" ht="80.099999999999994" customHeight="1">
      <c r="A13" s="449">
        <v>4</v>
      </c>
      <c r="B13" s="451" t="s">
        <v>30</v>
      </c>
      <c r="C13" s="452"/>
      <c r="D13" s="452"/>
      <c r="E13" s="452"/>
      <c r="F13" s="452"/>
      <c r="G13" s="453"/>
      <c r="H13" s="459">
        <v>454840100</v>
      </c>
      <c r="I13" s="457">
        <v>0</v>
      </c>
      <c r="J13" s="461" t="s">
        <v>85</v>
      </c>
      <c r="K13" s="462"/>
      <c r="L13" s="400">
        <v>0</v>
      </c>
      <c r="M13" s="401"/>
      <c r="N13" s="401"/>
      <c r="O13" s="401"/>
      <c r="P13" s="401"/>
      <c r="Q13" s="402"/>
      <c r="R13" s="437" t="s">
        <v>37</v>
      </c>
      <c r="S13" s="437"/>
      <c r="T13" s="437"/>
      <c r="U13" s="437"/>
      <c r="V13" s="437"/>
      <c r="W13" s="437"/>
      <c r="X13" s="437"/>
      <c r="Y13" s="437"/>
      <c r="Z13" s="438"/>
    </row>
    <row r="14" spans="1:34" ht="80.099999999999994" customHeight="1" thickBot="1">
      <c r="A14" s="450"/>
      <c r="B14" s="454"/>
      <c r="C14" s="455"/>
      <c r="D14" s="455"/>
      <c r="E14" s="455"/>
      <c r="F14" s="455"/>
      <c r="G14" s="456"/>
      <c r="H14" s="460">
        <v>454840100</v>
      </c>
      <c r="I14" s="458"/>
      <c r="J14" s="470" t="s">
        <v>60</v>
      </c>
      <c r="K14" s="467"/>
      <c r="L14" s="387">
        <v>0</v>
      </c>
      <c r="M14" s="388"/>
      <c r="N14" s="388"/>
      <c r="O14" s="388"/>
      <c r="P14" s="388"/>
      <c r="Q14" s="389"/>
      <c r="R14" s="429" t="s">
        <v>37</v>
      </c>
      <c r="S14" s="429"/>
      <c r="T14" s="429"/>
      <c r="U14" s="429"/>
      <c r="V14" s="429"/>
      <c r="W14" s="429"/>
      <c r="X14" s="429"/>
      <c r="Y14" s="429"/>
      <c r="Z14" s="430"/>
    </row>
    <row r="15" spans="1:34" ht="80.099999999999994" customHeight="1">
      <c r="A15" s="362">
        <v>5</v>
      </c>
      <c r="B15" s="364" t="s">
        <v>31</v>
      </c>
      <c r="C15" s="365"/>
      <c r="D15" s="365"/>
      <c r="E15" s="365"/>
      <c r="F15" s="365"/>
      <c r="G15" s="366"/>
      <c r="H15" s="471">
        <v>70000000</v>
      </c>
      <c r="I15" s="374">
        <v>70000000</v>
      </c>
      <c r="J15" s="370" t="s">
        <v>85</v>
      </c>
      <c r="K15" s="371"/>
      <c r="L15" s="390">
        <f>'5 پرداخت پشتیبانی'!Q13</f>
        <v>0</v>
      </c>
      <c r="M15" s="391"/>
      <c r="N15" s="391"/>
      <c r="O15" s="391"/>
      <c r="P15" s="391"/>
      <c r="Q15" s="392"/>
      <c r="R15" s="376" t="s">
        <v>37</v>
      </c>
      <c r="S15" s="376"/>
      <c r="T15" s="376"/>
      <c r="U15" s="376"/>
      <c r="V15" s="376"/>
      <c r="W15" s="376"/>
      <c r="X15" s="376"/>
      <c r="Y15" s="376"/>
      <c r="Z15" s="377"/>
    </row>
    <row r="16" spans="1:34" ht="80.099999999999994" customHeight="1" thickBot="1">
      <c r="A16" s="363"/>
      <c r="B16" s="367"/>
      <c r="C16" s="368"/>
      <c r="D16" s="368"/>
      <c r="E16" s="368"/>
      <c r="F16" s="368"/>
      <c r="G16" s="369"/>
      <c r="H16" s="472">
        <v>70000000</v>
      </c>
      <c r="I16" s="375"/>
      <c r="J16" s="372" t="s">
        <v>60</v>
      </c>
      <c r="K16" s="372"/>
      <c r="L16" s="373">
        <v>0</v>
      </c>
      <c r="M16" s="373"/>
      <c r="N16" s="373"/>
      <c r="O16" s="373"/>
      <c r="P16" s="373"/>
      <c r="Q16" s="373"/>
      <c r="R16" s="378" t="s">
        <v>37</v>
      </c>
      <c r="S16" s="378"/>
      <c r="T16" s="378"/>
      <c r="U16" s="378"/>
      <c r="V16" s="378"/>
      <c r="W16" s="378"/>
      <c r="X16" s="378"/>
      <c r="Y16" s="378"/>
      <c r="Z16" s="379"/>
    </row>
    <row r="17" spans="1:26" ht="80.099999999999994" customHeight="1">
      <c r="A17" s="354" t="s">
        <v>91</v>
      </c>
      <c r="B17" s="355"/>
      <c r="C17" s="355"/>
      <c r="D17" s="355"/>
      <c r="E17" s="355"/>
      <c r="F17" s="355"/>
      <c r="G17" s="356"/>
      <c r="H17" s="360">
        <v>21558998080</v>
      </c>
      <c r="I17" s="468">
        <f>I5+I7+I9+I11+I13+I15</f>
        <v>16859719687.856539</v>
      </c>
      <c r="J17" s="382" t="s">
        <v>85</v>
      </c>
      <c r="K17" s="382"/>
      <c r="L17" s="381">
        <f>L5+L7+L9+L11+L13+L15</f>
        <v>2174735188.3071089</v>
      </c>
      <c r="M17" s="381"/>
      <c r="N17" s="381"/>
      <c r="O17" s="381"/>
      <c r="P17" s="381"/>
      <c r="Q17" s="381"/>
      <c r="R17" s="350" t="s">
        <v>167</v>
      </c>
      <c r="S17" s="350"/>
      <c r="T17" s="350"/>
      <c r="U17" s="350"/>
      <c r="V17" s="350"/>
      <c r="W17" s="350"/>
      <c r="X17" s="350"/>
      <c r="Y17" s="350"/>
      <c r="Z17" s="351"/>
    </row>
    <row r="18" spans="1:26" ht="79.5" customHeight="1" thickBot="1">
      <c r="A18" s="357"/>
      <c r="B18" s="358"/>
      <c r="C18" s="358"/>
      <c r="D18" s="358"/>
      <c r="E18" s="358"/>
      <c r="F18" s="358"/>
      <c r="G18" s="359"/>
      <c r="H18" s="361"/>
      <c r="I18" s="469"/>
      <c r="J18" s="383" t="s">
        <v>60</v>
      </c>
      <c r="K18" s="383"/>
      <c r="L18" s="380">
        <f>L6+L8+L10+L12+L14+L16</f>
        <v>0</v>
      </c>
      <c r="M18" s="380"/>
      <c r="N18" s="380"/>
      <c r="O18" s="380"/>
      <c r="P18" s="380"/>
      <c r="Q18" s="380"/>
      <c r="R18" s="352" t="s">
        <v>37</v>
      </c>
      <c r="S18" s="352"/>
      <c r="T18" s="352"/>
      <c r="U18" s="352"/>
      <c r="V18" s="352"/>
      <c r="W18" s="352"/>
      <c r="X18" s="352"/>
      <c r="Y18" s="352"/>
      <c r="Z18" s="353"/>
    </row>
    <row r="19" spans="1:26" ht="79.5" customHeight="1" thickBot="1">
      <c r="A19" s="343" t="s">
        <v>190</v>
      </c>
      <c r="B19" s="344"/>
      <c r="C19" s="344"/>
      <c r="D19" s="344"/>
      <c r="E19" s="344"/>
      <c r="F19" s="344"/>
      <c r="G19" s="345"/>
      <c r="H19" s="204"/>
      <c r="I19" s="205"/>
      <c r="J19" s="346"/>
      <c r="K19" s="346"/>
      <c r="L19" s="347"/>
      <c r="M19" s="347"/>
      <c r="N19" s="347"/>
      <c r="O19" s="347"/>
      <c r="P19" s="347"/>
      <c r="Q19" s="347"/>
      <c r="R19" s="348"/>
      <c r="S19" s="348"/>
      <c r="T19" s="348"/>
      <c r="U19" s="348"/>
      <c r="V19" s="348"/>
      <c r="W19" s="348"/>
      <c r="X19" s="348"/>
      <c r="Y19" s="348"/>
      <c r="Z19" s="349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13:A14"/>
    <mergeCell ref="B13:G14"/>
    <mergeCell ref="I13:I14"/>
    <mergeCell ref="L13:Q13"/>
    <mergeCell ref="H13:H14"/>
    <mergeCell ref="J13:K13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R15:Z15"/>
    <mergeCell ref="R16:Z16"/>
    <mergeCell ref="L18:Q18"/>
    <mergeCell ref="L17:Q17"/>
    <mergeCell ref="J17:K17"/>
    <mergeCell ref="J18:K18"/>
    <mergeCell ref="A15:A16"/>
    <mergeCell ref="B15:G16"/>
    <mergeCell ref="J15:K15"/>
    <mergeCell ref="J16:K16"/>
    <mergeCell ref="L16:Q16"/>
    <mergeCell ref="I15:I16"/>
    <mergeCell ref="A19:G19"/>
    <mergeCell ref="J19:K19"/>
    <mergeCell ref="L19:Q19"/>
    <mergeCell ref="R19:Z19"/>
    <mergeCell ref="R17:Z17"/>
    <mergeCell ref="R18:Z18"/>
    <mergeCell ref="A17:G18"/>
    <mergeCell ref="H17:H18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E31" zoomScaleNormal="100" zoomScaleSheetLayoutView="100" workbookViewId="0">
      <selection activeCell="E38" sqref="E38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29" t="s">
        <v>151</v>
      </c>
      <c r="B1" s="530"/>
      <c r="C1" s="530"/>
      <c r="D1" s="530"/>
      <c r="E1" s="530"/>
      <c r="F1" s="527" t="str">
        <f>'1 خلاصه مالی صورت‌حساب'!E2</f>
        <v xml:space="preserve">دوره کارکرد : 1403/01/01   تا 1403/01/31 </v>
      </c>
      <c r="G1" s="527"/>
      <c r="H1" s="528"/>
      <c r="O1" s="30" t="s">
        <v>160</v>
      </c>
    </row>
    <row r="2" spans="1:15" ht="27" customHeight="1">
      <c r="A2" s="531"/>
      <c r="B2" s="532"/>
      <c r="C2" s="532"/>
      <c r="D2" s="532"/>
      <c r="E2" s="532"/>
      <c r="F2" s="525" t="str">
        <f>'1 خلاصه مالی صورت‌حساب'!A2</f>
        <v>صورت حساب  شماره :</v>
      </c>
      <c r="G2" s="525"/>
      <c r="H2" s="526"/>
      <c r="O2" s="30" t="s">
        <v>161</v>
      </c>
    </row>
    <row r="3" spans="1:15" s="31" customFormat="1" ht="27" customHeight="1" thickBot="1">
      <c r="A3" s="533"/>
      <c r="B3" s="534"/>
      <c r="C3" s="534"/>
      <c r="D3" s="534"/>
      <c r="E3" s="534"/>
      <c r="F3" s="535" t="s">
        <v>176</v>
      </c>
      <c r="G3" s="535"/>
      <c r="H3" s="536"/>
    </row>
    <row r="4" spans="1:15" s="32" customFormat="1" ht="34.5" customHeight="1">
      <c r="A4" s="522" t="s">
        <v>61</v>
      </c>
      <c r="B4" s="523"/>
      <c r="C4" s="523"/>
      <c r="D4" s="523"/>
      <c r="E4" s="523"/>
      <c r="F4" s="523"/>
      <c r="G4" s="523"/>
      <c r="H4" s="524"/>
      <c r="I4" s="46" t="s">
        <v>103</v>
      </c>
    </row>
    <row r="5" spans="1:15" s="33" customFormat="1" ht="30" customHeight="1">
      <c r="A5" s="517" t="s">
        <v>3</v>
      </c>
      <c r="B5" s="519" t="s">
        <v>11</v>
      </c>
      <c r="C5" s="519" t="s">
        <v>62</v>
      </c>
      <c r="D5" s="520" t="s">
        <v>117</v>
      </c>
      <c r="E5" s="520" t="s">
        <v>38</v>
      </c>
      <c r="F5" s="519" t="s">
        <v>39</v>
      </c>
      <c r="G5" s="515" t="s">
        <v>82</v>
      </c>
      <c r="H5" s="95" t="s">
        <v>40</v>
      </c>
    </row>
    <row r="6" spans="1:15" s="34" customFormat="1" ht="30" customHeight="1" thickBot="1">
      <c r="A6" s="518"/>
      <c r="B6" s="520"/>
      <c r="C6" s="520"/>
      <c r="D6" s="521"/>
      <c r="E6" s="521"/>
      <c r="F6" s="520"/>
      <c r="G6" s="516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160</v>
      </c>
      <c r="E9" s="58">
        <v>3300000</v>
      </c>
      <c r="F9" s="143">
        <v>0.62</v>
      </c>
      <c r="G9" s="143">
        <v>1.25</v>
      </c>
      <c r="H9" s="177">
        <f>IF(D9="خدمات ارائه شده است",E9*F9*G9,0)</f>
        <v>2557500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160</v>
      </c>
      <c r="E10" s="58">
        <v>6800000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5270000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160</v>
      </c>
      <c r="E11" s="58">
        <v>6800000</v>
      </c>
      <c r="F11" s="143">
        <v>0.62</v>
      </c>
      <c r="G11" s="143">
        <f t="shared" ref="G11:G40" si="1">G$9</f>
        <v>1.25</v>
      </c>
      <c r="H11" s="177">
        <f t="shared" si="0"/>
        <v>5270000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160</v>
      </c>
      <c r="E12" s="58">
        <v>6800000</v>
      </c>
      <c r="F12" s="143">
        <v>0.62</v>
      </c>
      <c r="G12" s="143">
        <f t="shared" si="1"/>
        <v>1.25</v>
      </c>
      <c r="H12" s="177">
        <f t="shared" si="0"/>
        <v>5270000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160</v>
      </c>
      <c r="E13" s="58">
        <v>6800000</v>
      </c>
      <c r="F13" s="144">
        <v>0.62</v>
      </c>
      <c r="G13" s="144">
        <f t="shared" si="1"/>
        <v>1.25</v>
      </c>
      <c r="H13" s="178">
        <f t="shared" si="0"/>
        <v>5270000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160</v>
      </c>
      <c r="E15" s="58">
        <v>8400000</v>
      </c>
      <c r="F15" s="143">
        <v>0.62</v>
      </c>
      <c r="G15" s="143">
        <f t="shared" si="1"/>
        <v>1.25</v>
      </c>
      <c r="H15" s="177">
        <f t="shared" si="0"/>
        <v>6510000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160</v>
      </c>
      <c r="E16" s="58">
        <v>6800000</v>
      </c>
      <c r="F16" s="143">
        <v>0.62</v>
      </c>
      <c r="G16" s="143">
        <f t="shared" si="1"/>
        <v>1.25</v>
      </c>
      <c r="H16" s="177">
        <f t="shared" si="0"/>
        <v>5270000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160</v>
      </c>
      <c r="E17" s="58">
        <v>6800000</v>
      </c>
      <c r="F17" s="143">
        <v>0.62</v>
      </c>
      <c r="G17" s="143">
        <f t="shared" si="1"/>
        <v>1.25</v>
      </c>
      <c r="H17" s="177">
        <f t="shared" si="0"/>
        <v>5270000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160</v>
      </c>
      <c r="E18" s="58">
        <v>6800000</v>
      </c>
      <c r="F18" s="143">
        <v>0.62</v>
      </c>
      <c r="G18" s="143">
        <f t="shared" si="1"/>
        <v>1.25</v>
      </c>
      <c r="H18" s="177">
        <f t="shared" si="0"/>
        <v>5270000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160</v>
      </c>
      <c r="E19" s="58">
        <v>6800000</v>
      </c>
      <c r="F19" s="144">
        <v>0.62</v>
      </c>
      <c r="G19" s="144">
        <f t="shared" si="1"/>
        <v>1.25</v>
      </c>
      <c r="H19" s="178">
        <f t="shared" si="0"/>
        <v>5270000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160</v>
      </c>
      <c r="E21" s="59">
        <v>41900000</v>
      </c>
      <c r="F21" s="145">
        <v>0.62</v>
      </c>
      <c r="G21" s="145">
        <f t="shared" si="1"/>
        <v>1.25</v>
      </c>
      <c r="H21" s="181">
        <f t="shared" si="0"/>
        <v>32472500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160</v>
      </c>
      <c r="E22" s="59">
        <v>41900000</v>
      </c>
      <c r="F22" s="145">
        <v>0.62</v>
      </c>
      <c r="G22" s="145">
        <f t="shared" si="1"/>
        <v>1.25</v>
      </c>
      <c r="H22" s="181">
        <f t="shared" si="0"/>
        <v>32472500</v>
      </c>
    </row>
    <row r="23" spans="1:8" ht="30" customHeight="1">
      <c r="A23" s="66">
        <v>301020300</v>
      </c>
      <c r="B23" s="56" t="s">
        <v>191</v>
      </c>
      <c r="C23" s="67" t="s">
        <v>43</v>
      </c>
      <c r="D23" s="61" t="s">
        <v>160</v>
      </c>
      <c r="E23" s="59">
        <v>21800000</v>
      </c>
      <c r="F23" s="145">
        <v>0.62</v>
      </c>
      <c r="G23" s="145">
        <f t="shared" si="1"/>
        <v>1.25</v>
      </c>
      <c r="H23" s="181">
        <f t="shared" si="0"/>
        <v>16895000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160</v>
      </c>
      <c r="E24" s="59">
        <v>77000000</v>
      </c>
      <c r="F24" s="145">
        <v>0.62</v>
      </c>
      <c r="G24" s="145">
        <f t="shared" si="1"/>
        <v>1.25</v>
      </c>
      <c r="H24" s="181">
        <f t="shared" si="0"/>
        <v>59675000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160</v>
      </c>
      <c r="E25" s="59">
        <v>8400000</v>
      </c>
      <c r="F25" s="145">
        <v>0.62</v>
      </c>
      <c r="G25" s="145">
        <f t="shared" si="1"/>
        <v>1.25</v>
      </c>
      <c r="H25" s="181">
        <f t="shared" si="0"/>
        <v>6510000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160</v>
      </c>
      <c r="E26" s="59">
        <v>8400000</v>
      </c>
      <c r="F26" s="146">
        <v>0.62</v>
      </c>
      <c r="G26" s="146">
        <f t="shared" si="1"/>
        <v>1.25</v>
      </c>
      <c r="H26" s="182">
        <f t="shared" si="0"/>
        <v>6510000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189</v>
      </c>
      <c r="C28" s="67" t="s">
        <v>118</v>
      </c>
      <c r="D28" s="61" t="s">
        <v>160</v>
      </c>
      <c r="E28" s="59">
        <v>26900000</v>
      </c>
      <c r="F28" s="145">
        <v>0.62</v>
      </c>
      <c r="G28" s="145">
        <f t="shared" si="1"/>
        <v>1.25</v>
      </c>
      <c r="H28" s="181">
        <f t="shared" si="0"/>
        <v>20847500</v>
      </c>
    </row>
    <row r="29" spans="1:8" ht="30" customHeight="1">
      <c r="A29" s="81">
        <v>301030200</v>
      </c>
      <c r="B29" s="56" t="s">
        <v>188</v>
      </c>
      <c r="C29" s="72" t="s">
        <v>49</v>
      </c>
      <c r="D29" s="61" t="s">
        <v>160</v>
      </c>
      <c r="E29" s="59">
        <v>13300000</v>
      </c>
      <c r="F29" s="145">
        <v>0.62</v>
      </c>
      <c r="G29" s="145">
        <f t="shared" si="1"/>
        <v>1.25</v>
      </c>
      <c r="H29" s="181">
        <f t="shared" si="0"/>
        <v>10307500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160</v>
      </c>
      <c r="E30" s="59">
        <v>13300000</v>
      </c>
      <c r="F30" s="145">
        <v>0.62</v>
      </c>
      <c r="G30" s="145">
        <f t="shared" si="1"/>
        <v>1.25</v>
      </c>
      <c r="H30" s="181">
        <f t="shared" si="0"/>
        <v>10307500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160</v>
      </c>
      <c r="E31" s="59">
        <v>13300000</v>
      </c>
      <c r="F31" s="145">
        <v>0.62</v>
      </c>
      <c r="G31" s="145">
        <f t="shared" si="1"/>
        <v>1.25</v>
      </c>
      <c r="H31" s="181">
        <f t="shared" si="0"/>
        <v>10307500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160</v>
      </c>
      <c r="E32" s="59">
        <v>20100000</v>
      </c>
      <c r="F32" s="145">
        <v>0.62</v>
      </c>
      <c r="G32" s="145">
        <f t="shared" si="1"/>
        <v>1.25</v>
      </c>
      <c r="H32" s="181">
        <f t="shared" si="0"/>
        <v>15577500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194</v>
      </c>
      <c r="C34" s="72" t="s">
        <v>78</v>
      </c>
      <c r="D34" s="61" t="s">
        <v>160</v>
      </c>
      <c r="E34" s="59">
        <v>32500000</v>
      </c>
      <c r="F34" s="145">
        <v>0.62</v>
      </c>
      <c r="G34" s="145">
        <f t="shared" si="1"/>
        <v>1.25</v>
      </c>
      <c r="H34" s="181">
        <f t="shared" si="0"/>
        <v>25187500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160</v>
      </c>
      <c r="E36" s="65">
        <v>13300000</v>
      </c>
      <c r="F36" s="146">
        <v>0.62</v>
      </c>
      <c r="G36" s="146">
        <f t="shared" si="1"/>
        <v>1.25</v>
      </c>
      <c r="H36" s="182">
        <f t="shared" si="0"/>
        <v>10307500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160</v>
      </c>
      <c r="E38" s="82">
        <v>35100000</v>
      </c>
      <c r="F38" s="147">
        <v>0.62</v>
      </c>
      <c r="G38" s="147">
        <f t="shared" si="1"/>
        <v>1.25</v>
      </c>
      <c r="H38" s="183">
        <f t="shared" si="0"/>
        <v>27202500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160</v>
      </c>
      <c r="E40" s="82">
        <v>13300000</v>
      </c>
      <c r="F40" s="147">
        <v>0.62</v>
      </c>
      <c r="G40" s="147">
        <f t="shared" si="1"/>
        <v>1.25</v>
      </c>
      <c r="H40" s="183">
        <f t="shared" si="0"/>
        <v>10307500</v>
      </c>
    </row>
    <row r="41" spans="1:8" ht="30" customHeight="1" thickBot="1">
      <c r="A41" s="510" t="s">
        <v>94</v>
      </c>
      <c r="B41" s="511"/>
      <c r="C41" s="511"/>
      <c r="D41" s="511"/>
      <c r="E41" s="511"/>
      <c r="F41" s="512"/>
      <c r="G41" s="513">
        <f>SUM(H9:H40)</f>
        <v>346115000</v>
      </c>
      <c r="H41" s="514"/>
    </row>
  </sheetData>
  <mergeCells count="14">
    <mergeCell ref="A4:H4"/>
    <mergeCell ref="C5:C6"/>
    <mergeCell ref="F5:F6"/>
    <mergeCell ref="F2:H2"/>
    <mergeCell ref="F1:H1"/>
    <mergeCell ref="A1:E3"/>
    <mergeCell ref="F3:H3"/>
    <mergeCell ref="A41:F41"/>
    <mergeCell ref="G41:H41"/>
    <mergeCell ref="G5:G6"/>
    <mergeCell ref="A5:A6"/>
    <mergeCell ref="B5:B6"/>
    <mergeCell ref="D5:D6"/>
    <mergeCell ref="E5:E6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topLeftCell="G1" zoomScale="40" zoomScaleNormal="40" zoomScaleSheetLayoutView="40" workbookViewId="0">
      <selection activeCell="W19" sqref="W19:X19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89" t="s">
        <v>152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1"/>
      <c r="V2" s="424" t="str">
        <f>'1 خلاصه مالی صورت‌حساب'!E2</f>
        <v xml:space="preserve">دوره کارکرد : 1403/01/01   تا 1403/01/31 </v>
      </c>
      <c r="W2" s="424"/>
      <c r="X2" s="425"/>
      <c r="Y2" s="3"/>
      <c r="Z2" s="3"/>
      <c r="AA2" s="3"/>
      <c r="AB2" s="3"/>
      <c r="AC2" s="3"/>
      <c r="AD2" s="3"/>
      <c r="AE2" s="4"/>
    </row>
    <row r="3" spans="1:32" ht="53.25" customHeight="1" thickBot="1">
      <c r="A3" s="592"/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4"/>
      <c r="V3" s="539" t="str">
        <f>'1 خلاصه مالی صورت‌حساب'!A2</f>
        <v>صورت حساب  شماره :</v>
      </c>
      <c r="W3" s="539"/>
      <c r="X3" s="540"/>
      <c r="Y3" s="3"/>
      <c r="Z3" s="3"/>
      <c r="AA3" s="3"/>
      <c r="AB3" s="3"/>
      <c r="AC3" s="3"/>
      <c r="AD3" s="3"/>
      <c r="AE3" s="3"/>
    </row>
    <row r="4" spans="1:32" ht="51" customHeight="1" thickBot="1">
      <c r="A4" s="595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7"/>
      <c r="V4" s="539" t="s">
        <v>175</v>
      </c>
      <c r="W4" s="539"/>
      <c r="X4" s="540"/>
      <c r="Y4" s="3"/>
      <c r="Z4" s="3"/>
      <c r="AA4" s="3"/>
      <c r="AB4" s="3"/>
      <c r="AC4" s="3"/>
      <c r="AD4" s="3"/>
      <c r="AE4" s="3"/>
    </row>
    <row r="5" spans="1:32" ht="60.75" customHeight="1">
      <c r="A5" s="543" t="s">
        <v>3</v>
      </c>
      <c r="B5" s="545" t="s">
        <v>4</v>
      </c>
      <c r="C5" s="545" t="s">
        <v>5</v>
      </c>
      <c r="D5" s="545" t="s">
        <v>0</v>
      </c>
      <c r="E5" s="545"/>
      <c r="F5" s="537" t="s">
        <v>195</v>
      </c>
      <c r="G5" s="537" t="s">
        <v>196</v>
      </c>
      <c r="H5" s="545" t="s">
        <v>90</v>
      </c>
      <c r="I5" s="545"/>
      <c r="J5" s="545"/>
      <c r="K5" s="545"/>
      <c r="L5" s="602" t="s">
        <v>7</v>
      </c>
      <c r="M5" s="602"/>
      <c r="N5" s="602" t="s">
        <v>8</v>
      </c>
      <c r="O5" s="602"/>
      <c r="P5" s="545" t="s">
        <v>89</v>
      </c>
      <c r="Q5" s="545"/>
      <c r="R5" s="545"/>
      <c r="S5" s="545"/>
      <c r="T5" s="545"/>
      <c r="U5" s="545"/>
      <c r="V5" s="545"/>
      <c r="W5" s="545"/>
      <c r="X5" s="604"/>
      <c r="Y5" s="197" t="s">
        <v>166</v>
      </c>
    </row>
    <row r="6" spans="1:32" ht="108" customHeight="1" thickBot="1">
      <c r="A6" s="544"/>
      <c r="B6" s="546"/>
      <c r="C6" s="546"/>
      <c r="D6" s="546"/>
      <c r="E6" s="546"/>
      <c r="F6" s="538"/>
      <c r="G6" s="538"/>
      <c r="H6" s="546"/>
      <c r="I6" s="546"/>
      <c r="J6" s="546"/>
      <c r="K6" s="546"/>
      <c r="L6" s="603"/>
      <c r="M6" s="603"/>
      <c r="N6" s="603"/>
      <c r="O6" s="603"/>
      <c r="P6" s="598" t="s">
        <v>9</v>
      </c>
      <c r="Q6" s="598"/>
      <c r="R6" s="598"/>
      <c r="S6" s="605" t="s">
        <v>10</v>
      </c>
      <c r="T6" s="605"/>
      <c r="U6" s="133" t="s">
        <v>97</v>
      </c>
      <c r="V6" s="133" t="s">
        <v>81</v>
      </c>
      <c r="W6" s="605" t="s">
        <v>168</v>
      </c>
      <c r="X6" s="606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82">
        <v>0</v>
      </c>
      <c r="E7" s="582"/>
      <c r="F7" s="206">
        <v>0</v>
      </c>
      <c r="G7" s="232">
        <f>F7*W7*$W$18</f>
        <v>0</v>
      </c>
      <c r="H7" s="583">
        <v>1795000</v>
      </c>
      <c r="I7" s="584"/>
      <c r="J7" s="584"/>
      <c r="K7" s="585"/>
      <c r="L7" s="586"/>
      <c r="M7" s="586"/>
      <c r="N7" s="586"/>
      <c r="O7" s="586"/>
      <c r="P7" s="588">
        <f>L7*H7</f>
        <v>0</v>
      </c>
      <c r="Q7" s="588"/>
      <c r="R7" s="588"/>
      <c r="S7" s="607">
        <f t="shared" ref="S7:S16" si="0">1.4*N7*H7</f>
        <v>0</v>
      </c>
      <c r="T7" s="607"/>
      <c r="U7" s="132">
        <v>1.6</v>
      </c>
      <c r="V7" s="184">
        <v>1.25</v>
      </c>
      <c r="W7" s="586">
        <f t="shared" ref="W7:W16" si="1">(P7+S7)*U7*V7</f>
        <v>0</v>
      </c>
      <c r="X7" s="587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75">
        <v>1</v>
      </c>
      <c r="E8" s="575"/>
      <c r="F8" s="207">
        <v>0</v>
      </c>
      <c r="G8" s="233">
        <f t="shared" ref="G8:G16" si="2">F8*W8*$W$18</f>
        <v>0</v>
      </c>
      <c r="H8" s="549">
        <v>1912000</v>
      </c>
      <c r="I8" s="550">
        <v>403</v>
      </c>
      <c r="J8" s="550">
        <v>403</v>
      </c>
      <c r="K8" s="551">
        <v>403</v>
      </c>
      <c r="L8" s="556"/>
      <c r="M8" s="556"/>
      <c r="N8" s="556"/>
      <c r="O8" s="556"/>
      <c r="P8" s="576">
        <f t="shared" ref="P8:P16" si="3">L8*H8</f>
        <v>0</v>
      </c>
      <c r="Q8" s="576"/>
      <c r="R8" s="576"/>
      <c r="S8" s="555">
        <f t="shared" si="0"/>
        <v>0</v>
      </c>
      <c r="T8" s="555"/>
      <c r="U8" s="127">
        <v>1.6</v>
      </c>
      <c r="V8" s="185">
        <v>1.25</v>
      </c>
      <c r="W8" s="556">
        <f t="shared" si="1"/>
        <v>0</v>
      </c>
      <c r="X8" s="557"/>
      <c r="Y8" s="1" t="s">
        <v>164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77">
        <v>2</v>
      </c>
      <c r="E9" s="577"/>
      <c r="F9" s="208">
        <v>0</v>
      </c>
      <c r="G9" s="234">
        <f t="shared" si="2"/>
        <v>0</v>
      </c>
      <c r="H9" s="578">
        <v>2149000</v>
      </c>
      <c r="I9" s="579">
        <v>453</v>
      </c>
      <c r="J9" s="579">
        <v>453</v>
      </c>
      <c r="K9" s="580">
        <v>453</v>
      </c>
      <c r="L9" s="573">
        <v>0</v>
      </c>
      <c r="M9" s="573"/>
      <c r="N9" s="573"/>
      <c r="O9" s="573"/>
      <c r="P9" s="599">
        <f t="shared" ref="P9" si="4">L9*H9</f>
        <v>0</v>
      </c>
      <c r="Q9" s="600"/>
      <c r="R9" s="601"/>
      <c r="S9" s="572">
        <f t="shared" si="0"/>
        <v>0</v>
      </c>
      <c r="T9" s="572"/>
      <c r="U9" s="128">
        <v>1.6</v>
      </c>
      <c r="V9" s="186">
        <v>1.25</v>
      </c>
      <c r="W9" s="573">
        <f>(P9+S9)*U9*V9</f>
        <v>0</v>
      </c>
      <c r="X9" s="574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75">
        <v>0</v>
      </c>
      <c r="E10" s="575"/>
      <c r="F10" s="207">
        <v>0</v>
      </c>
      <c r="G10" s="233">
        <f t="shared" si="2"/>
        <v>0</v>
      </c>
      <c r="H10" s="549">
        <v>2499000</v>
      </c>
      <c r="I10" s="550">
        <v>526</v>
      </c>
      <c r="J10" s="550">
        <v>526</v>
      </c>
      <c r="K10" s="551">
        <v>526</v>
      </c>
      <c r="L10" s="556">
        <v>200</v>
      </c>
      <c r="M10" s="556"/>
      <c r="N10" s="556"/>
      <c r="O10" s="556"/>
      <c r="P10" s="576">
        <f t="shared" si="3"/>
        <v>499800000</v>
      </c>
      <c r="Q10" s="576"/>
      <c r="R10" s="576"/>
      <c r="S10" s="555">
        <f t="shared" si="0"/>
        <v>0</v>
      </c>
      <c r="T10" s="555"/>
      <c r="U10" s="127">
        <v>1.6</v>
      </c>
      <c r="V10" s="185">
        <v>1.25</v>
      </c>
      <c r="W10" s="556">
        <f t="shared" si="1"/>
        <v>999600000</v>
      </c>
      <c r="X10" s="557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77">
        <v>1</v>
      </c>
      <c r="E11" s="577"/>
      <c r="F11" s="208">
        <v>1</v>
      </c>
      <c r="G11" s="234">
        <f t="shared" si="2"/>
        <v>1578444000</v>
      </c>
      <c r="H11" s="578">
        <v>2967000</v>
      </c>
      <c r="I11" s="579">
        <v>625</v>
      </c>
      <c r="J11" s="579">
        <v>625</v>
      </c>
      <c r="K11" s="580">
        <v>625</v>
      </c>
      <c r="L11" s="573">
        <v>200</v>
      </c>
      <c r="M11" s="573"/>
      <c r="N11" s="573"/>
      <c r="O11" s="573"/>
      <c r="P11" s="581">
        <f t="shared" si="3"/>
        <v>593400000</v>
      </c>
      <c r="Q11" s="581"/>
      <c r="R11" s="581"/>
      <c r="S11" s="572">
        <f t="shared" si="0"/>
        <v>0</v>
      </c>
      <c r="T11" s="572"/>
      <c r="U11" s="128">
        <v>1.6</v>
      </c>
      <c r="V11" s="186">
        <v>1.25</v>
      </c>
      <c r="W11" s="573">
        <f t="shared" si="1"/>
        <v>1186800000</v>
      </c>
      <c r="X11" s="574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75">
        <v>0</v>
      </c>
      <c r="E12" s="575"/>
      <c r="F12" s="207">
        <v>0</v>
      </c>
      <c r="G12" s="233">
        <f t="shared" si="2"/>
        <v>0</v>
      </c>
      <c r="H12" s="549">
        <v>1445000</v>
      </c>
      <c r="I12" s="550">
        <v>305</v>
      </c>
      <c r="J12" s="550">
        <v>305</v>
      </c>
      <c r="K12" s="551">
        <v>305</v>
      </c>
      <c r="L12" s="556">
        <v>0</v>
      </c>
      <c r="M12" s="556"/>
      <c r="N12" s="556"/>
      <c r="O12" s="556"/>
      <c r="P12" s="576">
        <f t="shared" si="3"/>
        <v>0</v>
      </c>
      <c r="Q12" s="576"/>
      <c r="R12" s="576"/>
      <c r="S12" s="555">
        <f t="shared" si="0"/>
        <v>0</v>
      </c>
      <c r="T12" s="555"/>
      <c r="U12" s="127">
        <v>1.6</v>
      </c>
      <c r="V12" s="185">
        <v>1.25</v>
      </c>
      <c r="W12" s="556">
        <f t="shared" si="1"/>
        <v>0</v>
      </c>
      <c r="X12" s="557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77">
        <v>1</v>
      </c>
      <c r="E13" s="577"/>
      <c r="F13" s="208">
        <v>0</v>
      </c>
      <c r="G13" s="234">
        <f t="shared" si="2"/>
        <v>0</v>
      </c>
      <c r="H13" s="578">
        <v>1564000</v>
      </c>
      <c r="I13" s="579">
        <v>329</v>
      </c>
      <c r="J13" s="579">
        <v>329</v>
      </c>
      <c r="K13" s="580">
        <v>329</v>
      </c>
      <c r="L13" s="573">
        <v>0</v>
      </c>
      <c r="M13" s="573"/>
      <c r="N13" s="573"/>
      <c r="O13" s="573"/>
      <c r="P13" s="581">
        <f t="shared" si="3"/>
        <v>0</v>
      </c>
      <c r="Q13" s="581"/>
      <c r="R13" s="581"/>
      <c r="S13" s="572">
        <f t="shared" si="0"/>
        <v>0</v>
      </c>
      <c r="T13" s="572"/>
      <c r="U13" s="128">
        <v>1.6</v>
      </c>
      <c r="V13" s="186">
        <v>1.25</v>
      </c>
      <c r="W13" s="573">
        <f>(P13+S13)*U13*V13</f>
        <v>0</v>
      </c>
      <c r="X13" s="574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75">
        <v>0</v>
      </c>
      <c r="E14" s="575"/>
      <c r="F14" s="207">
        <v>0</v>
      </c>
      <c r="G14" s="233">
        <f t="shared" si="2"/>
        <v>0</v>
      </c>
      <c r="H14" s="549">
        <v>1718000</v>
      </c>
      <c r="I14" s="550">
        <v>329</v>
      </c>
      <c r="J14" s="550">
        <v>329</v>
      </c>
      <c r="K14" s="551">
        <v>329</v>
      </c>
      <c r="L14" s="556">
        <v>0</v>
      </c>
      <c r="M14" s="556"/>
      <c r="N14" s="556"/>
      <c r="O14" s="556"/>
      <c r="P14" s="576">
        <f t="shared" si="3"/>
        <v>0</v>
      </c>
      <c r="Q14" s="576"/>
      <c r="R14" s="576"/>
      <c r="S14" s="555">
        <f t="shared" si="0"/>
        <v>0</v>
      </c>
      <c r="T14" s="555"/>
      <c r="U14" s="127">
        <v>1.6</v>
      </c>
      <c r="V14" s="185">
        <v>1.25</v>
      </c>
      <c r="W14" s="556">
        <f t="shared" si="1"/>
        <v>0</v>
      </c>
      <c r="X14" s="557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77">
        <v>0</v>
      </c>
      <c r="E15" s="577"/>
      <c r="F15" s="208">
        <v>0</v>
      </c>
      <c r="G15" s="234">
        <f t="shared" si="2"/>
        <v>0</v>
      </c>
      <c r="H15" s="578">
        <v>1989000</v>
      </c>
      <c r="I15" s="579">
        <v>329</v>
      </c>
      <c r="J15" s="579">
        <v>329</v>
      </c>
      <c r="K15" s="580">
        <v>329</v>
      </c>
      <c r="L15" s="573">
        <v>0</v>
      </c>
      <c r="M15" s="573"/>
      <c r="N15" s="573"/>
      <c r="O15" s="573"/>
      <c r="P15" s="581">
        <f t="shared" si="3"/>
        <v>0</v>
      </c>
      <c r="Q15" s="581"/>
      <c r="R15" s="581"/>
      <c r="S15" s="572">
        <f t="shared" si="0"/>
        <v>0</v>
      </c>
      <c r="T15" s="572"/>
      <c r="U15" s="128">
        <v>1.6</v>
      </c>
      <c r="V15" s="186">
        <v>1.25</v>
      </c>
      <c r="W15" s="573">
        <f t="shared" si="1"/>
        <v>0</v>
      </c>
      <c r="X15" s="574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548">
        <v>0</v>
      </c>
      <c r="E16" s="548"/>
      <c r="F16" s="209">
        <v>0</v>
      </c>
      <c r="G16" s="235">
        <f t="shared" si="2"/>
        <v>0</v>
      </c>
      <c r="H16" s="549">
        <v>2226000</v>
      </c>
      <c r="I16" s="550">
        <v>329</v>
      </c>
      <c r="J16" s="550">
        <v>329</v>
      </c>
      <c r="K16" s="551">
        <v>329</v>
      </c>
      <c r="L16" s="553">
        <v>0</v>
      </c>
      <c r="M16" s="553"/>
      <c r="N16" s="553"/>
      <c r="O16" s="553"/>
      <c r="P16" s="552">
        <f t="shared" si="3"/>
        <v>0</v>
      </c>
      <c r="Q16" s="552"/>
      <c r="R16" s="552"/>
      <c r="S16" s="547">
        <f t="shared" si="0"/>
        <v>0</v>
      </c>
      <c r="T16" s="547"/>
      <c r="U16" s="125">
        <v>1.6</v>
      </c>
      <c r="V16" s="187">
        <v>1.25</v>
      </c>
      <c r="W16" s="553">
        <f t="shared" si="1"/>
        <v>0</v>
      </c>
      <c r="X16" s="554"/>
      <c r="AF16" s="7"/>
    </row>
    <row r="17" spans="1:32" ht="50.1" customHeight="1" thickBot="1">
      <c r="A17" s="541" t="s">
        <v>20</v>
      </c>
      <c r="B17" s="542"/>
      <c r="C17" s="542"/>
      <c r="D17" s="542"/>
      <c r="E17" s="542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64">
        <f>SUM(W7:X16)</f>
        <v>2186400000</v>
      </c>
      <c r="X17" s="565"/>
      <c r="AF17" s="7"/>
    </row>
    <row r="18" spans="1:32" ht="50.1" customHeight="1" thickBot="1">
      <c r="A18" s="568" t="s">
        <v>100</v>
      </c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69"/>
      <c r="S18" s="569"/>
      <c r="T18" s="569"/>
      <c r="U18" s="569"/>
      <c r="V18" s="569"/>
      <c r="W18" s="570">
        <v>1.33</v>
      </c>
      <c r="X18" s="571"/>
    </row>
    <row r="19" spans="1:32" ht="50.1" customHeight="1" thickBot="1">
      <c r="A19" s="541" t="s">
        <v>59</v>
      </c>
      <c r="B19" s="542"/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64">
        <f>W17*W18</f>
        <v>2907912000</v>
      </c>
      <c r="X19" s="565"/>
    </row>
    <row r="20" spans="1:32" ht="54.75" customHeight="1">
      <c r="A20" s="198" t="s">
        <v>179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60" t="s">
        <v>22</v>
      </c>
      <c r="M24" s="560"/>
      <c r="N24" s="560"/>
      <c r="O24" s="560"/>
      <c r="P24" s="560"/>
      <c r="Q24" s="560"/>
      <c r="R24" s="560"/>
      <c r="S24" s="560"/>
      <c r="T24" s="560"/>
      <c r="U24" s="28"/>
      <c r="V24" s="28"/>
      <c r="W24" s="562"/>
      <c r="X24" s="563"/>
    </row>
    <row r="25" spans="1:32" ht="60" hidden="1" customHeight="1" thickBot="1">
      <c r="L25" s="561" t="s">
        <v>21</v>
      </c>
      <c r="M25" s="561"/>
      <c r="N25" s="561"/>
      <c r="O25" s="561"/>
      <c r="P25" s="561"/>
      <c r="Q25" s="561"/>
      <c r="R25" s="561"/>
      <c r="S25" s="561"/>
      <c r="T25" s="561"/>
      <c r="U25" s="29"/>
      <c r="V25" s="29"/>
      <c r="W25" s="566"/>
      <c r="X25" s="567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58"/>
      <c r="X26" s="559"/>
    </row>
  </sheetData>
  <mergeCells count="98"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  <mergeCell ref="W7:X7"/>
    <mergeCell ref="S8:T8"/>
    <mergeCell ref="P7:R7"/>
    <mergeCell ref="P8:R8"/>
    <mergeCell ref="S9:T9"/>
    <mergeCell ref="W9:X9"/>
    <mergeCell ref="D7:E7"/>
    <mergeCell ref="H7:K7"/>
    <mergeCell ref="D8:E8"/>
    <mergeCell ref="H8:K8"/>
    <mergeCell ref="P10:R10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topLeftCell="F1" zoomScaleNormal="100" zoomScaleSheetLayoutView="100" workbookViewId="0">
      <selection activeCell="D8" sqref="D8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608" t="s">
        <v>153</v>
      </c>
      <c r="B1" s="609"/>
      <c r="C1" s="609"/>
      <c r="D1" s="609"/>
      <c r="E1" s="609"/>
      <c r="F1" s="609"/>
      <c r="G1" s="612" t="str">
        <f>'1 خلاصه مالی صورت‌حساب'!E2</f>
        <v xml:space="preserve">دوره کارکرد : 1403/01/01   تا 1403/01/31 </v>
      </c>
      <c r="H1" s="613"/>
    </row>
    <row r="2" spans="1:9" ht="24.75" customHeight="1" thickBot="1">
      <c r="A2" s="610"/>
      <c r="B2" s="611"/>
      <c r="C2" s="611"/>
      <c r="D2" s="611"/>
      <c r="E2" s="611"/>
      <c r="F2" s="611"/>
      <c r="G2" s="614" t="str">
        <f>'1 خلاصه مالی صورت‌حساب'!A2</f>
        <v>صورت حساب  شماره :</v>
      </c>
      <c r="H2" s="615"/>
    </row>
    <row r="3" spans="1:9" ht="39.950000000000003" customHeight="1">
      <c r="A3" s="107" t="s">
        <v>2</v>
      </c>
      <c r="B3" s="106" t="s">
        <v>106</v>
      </c>
      <c r="C3" s="106" t="s">
        <v>108</v>
      </c>
      <c r="D3" s="148" t="s">
        <v>139</v>
      </c>
      <c r="E3" s="106" t="s">
        <v>4</v>
      </c>
      <c r="F3" s="106" t="s">
        <v>115</v>
      </c>
      <c r="G3" s="106" t="s">
        <v>107</v>
      </c>
      <c r="H3" s="108" t="s">
        <v>114</v>
      </c>
    </row>
    <row r="4" spans="1:9" ht="39.950000000000003" customHeight="1">
      <c r="A4" s="98">
        <v>1</v>
      </c>
      <c r="B4" s="102"/>
      <c r="C4" s="103" t="s">
        <v>109</v>
      </c>
      <c r="D4" s="103" t="s">
        <v>199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/>
      <c r="C5" s="103" t="s">
        <v>110</v>
      </c>
      <c r="D5" s="103" t="s">
        <v>200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/>
      <c r="C6" s="103" t="s">
        <v>111</v>
      </c>
      <c r="D6" s="103" t="s">
        <v>201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/>
      <c r="C7" s="103" t="s">
        <v>112</v>
      </c>
      <c r="D7" s="103" t="s">
        <v>202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/>
      <c r="C8" s="105" t="s">
        <v>113</v>
      </c>
      <c r="D8" s="105" t="s">
        <v>202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116</v>
      </c>
      <c r="H9" s="111"/>
    </row>
    <row r="10" spans="1:9" ht="22.5">
      <c r="A10" s="112" t="s">
        <v>178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tabSelected="1" view="pageBreakPreview" topLeftCell="C4" zoomScale="90" zoomScaleNormal="90" zoomScaleSheetLayoutView="90" workbookViewId="0">
      <selection activeCell="G12" sqref="G12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27" t="s">
        <v>144</v>
      </c>
      <c r="B1" s="628"/>
      <c r="C1" s="628"/>
      <c r="D1" s="628"/>
      <c r="E1" s="629"/>
      <c r="F1" s="620" t="str">
        <f>'1 خلاصه مالی صورت‌حساب'!E2</f>
        <v xml:space="preserve">دوره کارکرد : 1403/01/01   تا 1403/01/31 </v>
      </c>
      <c r="G1" s="621"/>
    </row>
    <row r="2" spans="1:15" ht="30" customHeight="1" thickBot="1">
      <c r="A2" s="630"/>
      <c r="B2" s="631"/>
      <c r="C2" s="631"/>
      <c r="D2" s="631"/>
      <c r="E2" s="632"/>
      <c r="F2" s="622" t="str">
        <f>'1 خلاصه مالی صورت‌حساب'!A2</f>
        <v>صورت حساب  شماره :</v>
      </c>
      <c r="G2" s="623"/>
    </row>
    <row r="3" spans="1:15" ht="30.75" customHeight="1" thickBot="1">
      <c r="A3" s="633"/>
      <c r="B3" s="634"/>
      <c r="C3" s="634"/>
      <c r="D3" s="634"/>
      <c r="E3" s="635"/>
      <c r="F3" s="622" t="s">
        <v>174</v>
      </c>
      <c r="G3" s="623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66.599999999999994" customHeight="1">
      <c r="A5" s="156" t="s">
        <v>150</v>
      </c>
      <c r="B5" s="149" t="s">
        <v>203</v>
      </c>
      <c r="C5" s="150" t="s">
        <v>145</v>
      </c>
      <c r="D5" s="150" t="s">
        <v>146</v>
      </c>
      <c r="E5" s="150" t="s">
        <v>147</v>
      </c>
      <c r="F5" s="150" t="s">
        <v>148</v>
      </c>
      <c r="G5" s="151" t="s">
        <v>149</v>
      </c>
      <c r="H5" s="47" t="s">
        <v>155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6">
        <v>1450000000</v>
      </c>
      <c r="C6" s="152">
        <v>5434920000</v>
      </c>
      <c r="D6" s="152">
        <v>17129022390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24" t="s">
        <v>184</v>
      </c>
      <c r="B7" s="625"/>
      <c r="C7" s="625"/>
      <c r="D7" s="625"/>
      <c r="E7" s="625"/>
      <c r="F7" s="625"/>
      <c r="G7" s="626"/>
      <c r="H7" s="20"/>
      <c r="I7" s="20"/>
      <c r="J7" s="20"/>
      <c r="K7" s="20"/>
      <c r="L7" s="20"/>
      <c r="M7" s="21"/>
    </row>
    <row r="8" spans="1:15" ht="96.75" customHeight="1">
      <c r="A8" s="40" t="s">
        <v>141</v>
      </c>
      <c r="B8" s="153" t="s">
        <v>142</v>
      </c>
      <c r="C8" s="153" t="s">
        <v>83</v>
      </c>
      <c r="D8" s="153" t="s">
        <v>58</v>
      </c>
      <c r="E8" s="153" t="s">
        <v>36</v>
      </c>
      <c r="F8" s="153" t="s">
        <v>182</v>
      </c>
      <c r="G8" s="160" t="s">
        <v>180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وضعیت'!Q41</f>
        <v>212267568383.14999</v>
      </c>
      <c r="B9" s="134">
        <f>'ورودی محاسبات صورت وضعیت'!Q42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346115000</v>
      </c>
      <c r="G9" s="161">
        <f>IF(F9&gt;E9,E9+0.35*(F9-E9),F9+0.35*(E9-F9))</f>
        <v>302014387.60000002</v>
      </c>
      <c r="H9" s="13"/>
      <c r="I9" s="13"/>
      <c r="J9" s="13"/>
      <c r="K9" s="13"/>
      <c r="L9" s="13"/>
    </row>
    <row r="10" spans="1:15" ht="21" customHeight="1" thickBot="1">
      <c r="A10" s="624" t="s">
        <v>185</v>
      </c>
      <c r="B10" s="625"/>
      <c r="C10" s="625"/>
      <c r="D10" s="625"/>
      <c r="E10" s="625"/>
      <c r="F10" s="625"/>
      <c r="G10" s="626"/>
    </row>
    <row r="11" spans="1:15" s="19" customFormat="1" ht="73.5" customHeight="1">
      <c r="A11" s="40" t="s">
        <v>141</v>
      </c>
      <c r="B11" s="153" t="s">
        <v>142</v>
      </c>
      <c r="C11" s="153" t="s">
        <v>83</v>
      </c>
      <c r="D11" s="616" t="s">
        <v>98</v>
      </c>
      <c r="E11" s="617"/>
      <c r="F11" s="153" t="s">
        <v>183</v>
      </c>
      <c r="G11" s="160" t="s">
        <v>181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وضعیت'!Q41</f>
        <v>212267568383.14999</v>
      </c>
      <c r="B12" s="134">
        <f>'ورودی محاسبات صورت وضعیت'!Q42</f>
        <v>199476918944.47</v>
      </c>
      <c r="C12" s="134">
        <f>A12-B12</f>
        <v>12790649438.679993</v>
      </c>
      <c r="D12" s="618">
        <f>8*((C12/1000)^0.64)*E6*F6*G6*1.572*1000</f>
        <v>1182593334.5118484</v>
      </c>
      <c r="E12" s="619"/>
      <c r="F12" s="134">
        <f>'3 خدمات فنی کارگاهی'!W19</f>
        <v>2907912000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1872720800.707109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view="pageBreakPreview" topLeftCell="J1" zoomScale="55" zoomScaleNormal="90" zoomScaleSheetLayoutView="55" workbookViewId="0">
      <selection activeCell="H9" sqref="H9:K9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89" t="s">
        <v>84</v>
      </c>
      <c r="B1" s="590"/>
      <c r="C1" s="590"/>
      <c r="D1" s="590"/>
      <c r="E1" s="590"/>
      <c r="F1" s="590"/>
      <c r="G1" s="590"/>
      <c r="H1" s="590"/>
      <c r="I1" s="590"/>
      <c r="J1" s="590"/>
      <c r="K1" s="591"/>
      <c r="L1" s="423" t="str">
        <f>'1 خلاصه مالی صورت‌حساب'!E2</f>
        <v xml:space="preserve">دوره کارکرد : 1403/01/01   تا 1403/01/31 </v>
      </c>
      <c r="M1" s="424"/>
      <c r="N1" s="424"/>
      <c r="O1" s="424"/>
      <c r="P1" s="424"/>
      <c r="Q1" s="424"/>
      <c r="R1" s="425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92"/>
      <c r="B2" s="593"/>
      <c r="C2" s="593"/>
      <c r="D2" s="593"/>
      <c r="E2" s="593"/>
      <c r="F2" s="593"/>
      <c r="G2" s="593"/>
      <c r="H2" s="593"/>
      <c r="I2" s="593"/>
      <c r="J2" s="593"/>
      <c r="K2" s="594"/>
      <c r="L2" s="423" t="str">
        <f>'1 خلاصه مالی صورت‌حساب'!A2</f>
        <v>صورت حساب  شماره :</v>
      </c>
      <c r="M2" s="424"/>
      <c r="N2" s="424"/>
      <c r="O2" s="424"/>
      <c r="P2" s="424"/>
      <c r="Q2" s="424"/>
      <c r="R2" s="425"/>
      <c r="U2" s="3"/>
      <c r="V2" s="3"/>
      <c r="W2" s="3"/>
      <c r="X2" s="3"/>
      <c r="Y2" s="3"/>
      <c r="Z2" s="3"/>
      <c r="AA2" s="3"/>
    </row>
    <row r="3" spans="1:27" ht="64.5" customHeight="1" thickBo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7"/>
      <c r="L3" s="423" t="s">
        <v>173</v>
      </c>
      <c r="M3" s="424"/>
      <c r="N3" s="424"/>
      <c r="O3" s="424"/>
      <c r="P3" s="424"/>
      <c r="Q3" s="424"/>
      <c r="R3" s="425"/>
    </row>
    <row r="4" spans="1:27" ht="39.950000000000003" customHeight="1" thickBot="1">
      <c r="A4" s="176" t="s">
        <v>3</v>
      </c>
      <c r="B4" s="537" t="s">
        <v>11</v>
      </c>
      <c r="C4" s="537"/>
      <c r="D4" s="537"/>
      <c r="E4" s="537"/>
      <c r="F4" s="537"/>
      <c r="G4" s="537"/>
      <c r="H4" s="636" t="s">
        <v>6</v>
      </c>
      <c r="I4" s="636"/>
      <c r="J4" s="636"/>
      <c r="K4" s="636"/>
      <c r="L4" s="637" t="s">
        <v>0</v>
      </c>
      <c r="M4" s="637"/>
      <c r="N4" s="637"/>
      <c r="O4" s="637"/>
      <c r="P4" s="637" t="s">
        <v>1</v>
      </c>
      <c r="Q4" s="637"/>
      <c r="R4" s="638"/>
    </row>
    <row r="5" spans="1:27" ht="39.950000000000003" customHeight="1">
      <c r="A5" s="12">
        <v>501010000</v>
      </c>
      <c r="B5" s="639" t="s">
        <v>12</v>
      </c>
      <c r="C5" s="639"/>
      <c r="D5" s="639"/>
      <c r="E5" s="639"/>
      <c r="F5" s="639"/>
      <c r="G5" s="639"/>
      <c r="H5" s="640">
        <v>124500000</v>
      </c>
      <c r="I5" s="640"/>
      <c r="J5" s="640"/>
      <c r="K5" s="640"/>
      <c r="L5" s="641">
        <v>0</v>
      </c>
      <c r="M5" s="641"/>
      <c r="N5" s="641"/>
      <c r="O5" s="641"/>
      <c r="P5" s="642">
        <f t="shared" ref="P5:P12" si="0">H5*L5</f>
        <v>0</v>
      </c>
      <c r="Q5" s="642"/>
      <c r="R5" s="643"/>
      <c r="S5" s="49" t="s">
        <v>95</v>
      </c>
      <c r="T5" s="27"/>
    </row>
    <row r="6" spans="1:27" ht="39.950000000000003" customHeight="1">
      <c r="A6" s="10">
        <v>501020000</v>
      </c>
      <c r="B6" s="652" t="s">
        <v>13</v>
      </c>
      <c r="C6" s="652">
        <v>2</v>
      </c>
      <c r="D6" s="652"/>
      <c r="E6" s="652"/>
      <c r="F6" s="652"/>
      <c r="G6" s="652"/>
      <c r="H6" s="653">
        <v>31100000</v>
      </c>
      <c r="I6" s="653"/>
      <c r="J6" s="653"/>
      <c r="K6" s="653"/>
      <c r="L6" s="654">
        <v>0</v>
      </c>
      <c r="M6" s="654"/>
      <c r="N6" s="654"/>
      <c r="O6" s="654"/>
      <c r="P6" s="644">
        <f t="shared" si="0"/>
        <v>0</v>
      </c>
      <c r="Q6" s="644"/>
      <c r="R6" s="645"/>
      <c r="S6" s="49" t="s">
        <v>95</v>
      </c>
    </row>
    <row r="7" spans="1:27" ht="39.950000000000003" customHeight="1">
      <c r="A7" s="10">
        <v>501030000</v>
      </c>
      <c r="B7" s="652" t="s">
        <v>19</v>
      </c>
      <c r="C7" s="652">
        <v>3</v>
      </c>
      <c r="D7" s="652"/>
      <c r="E7" s="652"/>
      <c r="F7" s="652"/>
      <c r="G7" s="652"/>
      <c r="H7" s="653">
        <v>15100000</v>
      </c>
      <c r="I7" s="653"/>
      <c r="J7" s="653"/>
      <c r="K7" s="653"/>
      <c r="L7" s="654">
        <v>0</v>
      </c>
      <c r="M7" s="654"/>
      <c r="N7" s="654"/>
      <c r="O7" s="654"/>
      <c r="P7" s="644">
        <f t="shared" si="0"/>
        <v>0</v>
      </c>
      <c r="Q7" s="644"/>
      <c r="R7" s="645"/>
      <c r="S7" s="49" t="s">
        <v>95</v>
      </c>
      <c r="T7" s="27"/>
    </row>
    <row r="8" spans="1:27" ht="39.950000000000003" customHeight="1">
      <c r="A8" s="10">
        <v>501040000</v>
      </c>
      <c r="B8" s="652" t="s">
        <v>14</v>
      </c>
      <c r="C8" s="652">
        <v>4</v>
      </c>
      <c r="D8" s="652"/>
      <c r="E8" s="652"/>
      <c r="F8" s="652"/>
      <c r="G8" s="652"/>
      <c r="H8" s="653">
        <v>231100000</v>
      </c>
      <c r="I8" s="653"/>
      <c r="J8" s="653"/>
      <c r="K8" s="653"/>
      <c r="L8" s="654">
        <v>0</v>
      </c>
      <c r="M8" s="654"/>
      <c r="N8" s="654"/>
      <c r="O8" s="654"/>
      <c r="P8" s="644">
        <f t="shared" si="0"/>
        <v>0</v>
      </c>
      <c r="Q8" s="644"/>
      <c r="R8" s="645"/>
      <c r="S8" s="49" t="s">
        <v>96</v>
      </c>
    </row>
    <row r="9" spans="1:27" ht="39.950000000000003" customHeight="1">
      <c r="A9" s="10">
        <v>501050000</v>
      </c>
      <c r="B9" s="652" t="s">
        <v>15</v>
      </c>
      <c r="C9" s="652">
        <v>5</v>
      </c>
      <c r="D9" s="652"/>
      <c r="E9" s="652"/>
      <c r="F9" s="652"/>
      <c r="G9" s="652"/>
      <c r="H9" s="653">
        <v>0</v>
      </c>
      <c r="I9" s="653"/>
      <c r="J9" s="653"/>
      <c r="K9" s="653"/>
      <c r="L9" s="654">
        <v>0</v>
      </c>
      <c r="M9" s="654"/>
      <c r="N9" s="654"/>
      <c r="O9" s="654"/>
      <c r="P9" s="644">
        <f t="shared" si="0"/>
        <v>0</v>
      </c>
      <c r="Q9" s="644"/>
      <c r="R9" s="645"/>
      <c r="S9" s="49" t="s">
        <v>96</v>
      </c>
    </row>
    <row r="10" spans="1:27" ht="39.950000000000003" customHeight="1">
      <c r="A10" s="10">
        <v>501060000</v>
      </c>
      <c r="B10" s="652" t="s">
        <v>16</v>
      </c>
      <c r="C10" s="652">
        <v>1</v>
      </c>
      <c r="D10" s="652"/>
      <c r="E10" s="652"/>
      <c r="F10" s="652"/>
      <c r="G10" s="652"/>
      <c r="H10" s="653">
        <v>0</v>
      </c>
      <c r="I10" s="653"/>
      <c r="J10" s="653"/>
      <c r="K10" s="653"/>
      <c r="L10" s="654">
        <v>0</v>
      </c>
      <c r="M10" s="654"/>
      <c r="N10" s="654"/>
      <c r="O10" s="654"/>
      <c r="P10" s="644">
        <f t="shared" si="0"/>
        <v>0</v>
      </c>
      <c r="Q10" s="644"/>
      <c r="R10" s="645"/>
      <c r="S10" s="49" t="s">
        <v>96</v>
      </c>
    </row>
    <row r="11" spans="1:27" ht="39.950000000000003" customHeight="1">
      <c r="A11" s="10">
        <v>501070000</v>
      </c>
      <c r="B11" s="652" t="s">
        <v>17</v>
      </c>
      <c r="C11" s="652">
        <v>2</v>
      </c>
      <c r="D11" s="652"/>
      <c r="E11" s="652"/>
      <c r="F11" s="652"/>
      <c r="G11" s="652"/>
      <c r="H11" s="653">
        <v>0</v>
      </c>
      <c r="I11" s="653"/>
      <c r="J11" s="653"/>
      <c r="K11" s="653"/>
      <c r="L11" s="654">
        <v>0</v>
      </c>
      <c r="M11" s="654"/>
      <c r="N11" s="654"/>
      <c r="O11" s="654"/>
      <c r="P11" s="644">
        <f t="shared" si="0"/>
        <v>0</v>
      </c>
      <c r="Q11" s="644"/>
      <c r="R11" s="645"/>
      <c r="S11" s="49" t="s">
        <v>96</v>
      </c>
    </row>
    <row r="12" spans="1:27" ht="39.950000000000003" customHeight="1" thickBot="1">
      <c r="A12" s="11">
        <v>501080000</v>
      </c>
      <c r="B12" s="646" t="s">
        <v>18</v>
      </c>
      <c r="C12" s="646">
        <v>3</v>
      </c>
      <c r="D12" s="646"/>
      <c r="E12" s="646"/>
      <c r="F12" s="646"/>
      <c r="G12" s="646"/>
      <c r="H12" s="655">
        <v>0</v>
      </c>
      <c r="I12" s="655"/>
      <c r="J12" s="655"/>
      <c r="K12" s="655"/>
      <c r="L12" s="656">
        <v>0</v>
      </c>
      <c r="M12" s="656"/>
      <c r="N12" s="656"/>
      <c r="O12" s="656"/>
      <c r="P12" s="657">
        <f t="shared" si="0"/>
        <v>0</v>
      </c>
      <c r="Q12" s="657"/>
      <c r="R12" s="658"/>
      <c r="S12" s="49" t="s">
        <v>96</v>
      </c>
    </row>
    <row r="13" spans="1:27" ht="47.25" customHeight="1" thickBot="1">
      <c r="A13" s="647" t="s">
        <v>186</v>
      </c>
      <c r="B13" s="648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  <c r="O13" s="649"/>
      <c r="P13" s="650">
        <f>SUM(P5:R12)</f>
        <v>0</v>
      </c>
      <c r="Q13" s="650"/>
      <c r="R13" s="651"/>
    </row>
  </sheetData>
  <mergeCells count="42">
    <mergeCell ref="B11:G11"/>
    <mergeCell ref="H11:K11"/>
    <mergeCell ref="L11:O11"/>
    <mergeCell ref="P11:R11"/>
    <mergeCell ref="B10:G10"/>
    <mergeCell ref="H10:K10"/>
    <mergeCell ref="L10:O10"/>
    <mergeCell ref="P10:R10"/>
    <mergeCell ref="B8:G8"/>
    <mergeCell ref="H8:K8"/>
    <mergeCell ref="L8:O8"/>
    <mergeCell ref="P8:R8"/>
    <mergeCell ref="B9:G9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5:G5"/>
    <mergeCell ref="H5:K5"/>
    <mergeCell ref="L5:O5"/>
    <mergeCell ref="P5:R5"/>
    <mergeCell ref="P7:R7"/>
    <mergeCell ref="L1:R1"/>
    <mergeCell ref="L2:R2"/>
    <mergeCell ref="B4:G4"/>
    <mergeCell ref="H4:K4"/>
    <mergeCell ref="L4:O4"/>
    <mergeCell ref="P4:R4"/>
    <mergeCell ref="A1:K3"/>
    <mergeCell ref="L3:R3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2223</dlc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E1660-9ADC-4174-A9B5-0ABDB604FA4E}"/>
</file>

<file path=customXml/itemProps2.xml><?xml version="1.0" encoding="utf-8"?>
<ds:datastoreItem xmlns:ds="http://schemas.openxmlformats.org/officeDocument/2006/customXml" ds:itemID="{7FE17CFB-CDDB-451C-B069-9ED9EEF24CD4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ed3d1fc-795f-4e02-92df-78b00a4d52e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7cc77e0-a3cd-49e6-ad4b-89ed8cc4558b"/>
  </ds:schemaRefs>
</ds:datastoreItem>
</file>

<file path=customXml/itemProps3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نظارت- 1403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2024-06-26T08:07:17Z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